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08" windowWidth="14964" windowHeight="8424"/>
  </bookViews>
  <sheets>
    <sheet name="для сайта на 01.07.15г." sheetId="1" r:id="rId1"/>
  </sheets>
  <definedNames>
    <definedName name="_xlnm.Print_Titles" localSheetId="0">'для сайта на 01.07.15г.'!$5:$7</definedName>
  </definedNames>
  <calcPr calcId="124519"/>
</workbook>
</file>

<file path=xl/calcChain.xml><?xml version="1.0" encoding="utf-8"?>
<calcChain xmlns="http://schemas.openxmlformats.org/spreadsheetml/2006/main">
  <c r="C91" i="1"/>
  <c r="E90"/>
  <c r="E89"/>
  <c r="D88"/>
  <c r="E88" s="1"/>
  <c r="E87"/>
  <c r="E86"/>
  <c r="E85"/>
  <c r="E84"/>
  <c r="F83"/>
  <c r="E83"/>
  <c r="E82"/>
  <c r="D82"/>
  <c r="D91" s="1"/>
  <c r="F81"/>
  <c r="E81"/>
  <c r="D79"/>
  <c r="F79" s="1"/>
  <c r="C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D66"/>
  <c r="F66" s="1"/>
  <c r="C66"/>
  <c r="E64"/>
  <c r="E63"/>
  <c r="E62"/>
  <c r="F61"/>
  <c r="E61"/>
  <c r="D59"/>
  <c r="F59" s="1"/>
  <c r="F58"/>
  <c r="E58"/>
  <c r="E57"/>
  <c r="C57"/>
  <c r="F57" s="1"/>
  <c r="C56"/>
  <c r="C59" s="1"/>
  <c r="E59" s="1"/>
  <c r="E55"/>
  <c r="C55"/>
  <c r="F55" s="1"/>
  <c r="F54"/>
  <c r="E54"/>
  <c r="F53"/>
  <c r="E53"/>
  <c r="F52"/>
  <c r="E52"/>
  <c r="F51"/>
  <c r="E51"/>
  <c r="F50"/>
  <c r="E50"/>
  <c r="F49"/>
  <c r="E49"/>
  <c r="D47"/>
  <c r="F47" s="1"/>
  <c r="E46"/>
  <c r="E45"/>
  <c r="E44"/>
  <c r="E43"/>
  <c r="E42"/>
  <c r="F41"/>
  <c r="E41"/>
  <c r="F40"/>
  <c r="E40"/>
  <c r="F39"/>
  <c r="E39"/>
  <c r="E38"/>
  <c r="C38"/>
  <c r="C47" s="1"/>
  <c r="C8" s="1"/>
  <c r="F37"/>
  <c r="E37"/>
  <c r="C35"/>
  <c r="F34"/>
  <c r="E34"/>
  <c r="F33"/>
  <c r="E33"/>
  <c r="F32"/>
  <c r="E32"/>
  <c r="F31"/>
  <c r="E31"/>
  <c r="D30"/>
  <c r="F30" s="1"/>
  <c r="F29"/>
  <c r="E29"/>
  <c r="F28"/>
  <c r="E28"/>
  <c r="F27"/>
  <c r="E27"/>
  <c r="F26"/>
  <c r="E26"/>
  <c r="F25"/>
  <c r="E25"/>
  <c r="F24"/>
  <c r="E24"/>
  <c r="F23"/>
  <c r="E23"/>
  <c r="F22"/>
  <c r="E22"/>
  <c r="E21"/>
  <c r="D21"/>
  <c r="F21" s="1"/>
  <c r="D20"/>
  <c r="D35" s="1"/>
  <c r="F19"/>
  <c r="E19"/>
  <c r="F18"/>
  <c r="E18"/>
  <c r="F17"/>
  <c r="E17"/>
  <c r="C15"/>
  <c r="C92" s="1"/>
  <c r="E14"/>
  <c r="D14"/>
  <c r="F14" s="1"/>
  <c r="D13"/>
  <c r="F13" s="1"/>
  <c r="E12"/>
  <c r="D12"/>
  <c r="F12" s="1"/>
  <c r="F11"/>
  <c r="E11"/>
  <c r="D10"/>
  <c r="F10" s="1"/>
  <c r="F35" l="1"/>
  <c r="E35"/>
  <c r="E91"/>
  <c r="F91"/>
  <c r="E10"/>
  <c r="E13"/>
  <c r="D15"/>
  <c r="E20"/>
  <c r="E30"/>
  <c r="F38"/>
  <c r="E47"/>
  <c r="E56"/>
  <c r="E66"/>
  <c r="E79"/>
  <c r="F82"/>
  <c r="F20"/>
  <c r="F56"/>
  <c r="E15" l="1"/>
  <c r="D92"/>
  <c r="F15"/>
  <c r="D8"/>
  <c r="E8" l="1"/>
  <c r="F8"/>
  <c r="E92"/>
  <c r="F92"/>
</calcChain>
</file>

<file path=xl/sharedStrings.xml><?xml version="1.0" encoding="utf-8"?>
<sst xmlns="http://schemas.openxmlformats.org/spreadsheetml/2006/main" count="180" uniqueCount="164">
  <si>
    <t xml:space="preserve">Выполнение инвестиционной программы АО "Астана-Теплотранзит" </t>
  </si>
  <si>
    <t>№ п/п</t>
  </si>
  <si>
    <t>Направление (объекты) инвестиций</t>
  </si>
  <si>
    <t>Утверждено</t>
  </si>
  <si>
    <t>Факт на 01.07.2015г.</t>
  </si>
  <si>
    <t>Отклонение</t>
  </si>
  <si>
    <t>тыс. тенге</t>
  </si>
  <si>
    <t>%</t>
  </si>
  <si>
    <t>Всего по разделам инвестиционной программы АО "Астана-Теплотранзит"</t>
  </si>
  <si>
    <t>Раздел 1. Реконструкция, модернизация тепловых сетей</t>
  </si>
  <si>
    <t>1.1</t>
  </si>
  <si>
    <t>Проектирование и реконструкция ТМ-6, 2Ду 800 мм, протяженность 202,5 м.п. трассы</t>
  </si>
  <si>
    <t>1.2</t>
  </si>
  <si>
    <t>Модернизация оборудования ТРП-2 (замена запорной арматуры  Ду 800 мм - 7 шт.)</t>
  </si>
  <si>
    <t>1.3</t>
  </si>
  <si>
    <t xml:space="preserve">Проектирование и реконструкция теплотрассы  2Ду 80-250 мм, по ул. Кравцова 4,  протяженность 268 м.п. трассы </t>
  </si>
  <si>
    <t>1.4</t>
  </si>
  <si>
    <t xml:space="preserve">Проектирование и реконструкция тепломагистрали ТМ-11, 2Ду 400-500 мм,  протяженность 1553 м.п. трассы </t>
  </si>
  <si>
    <t>1.5</t>
  </si>
  <si>
    <t xml:space="preserve">Проектирование и реконструкция тепломагистрали ТМ-1 2Ду 1000 мм,  протяженность 425 м.п. трассы </t>
  </si>
  <si>
    <t>Итого по разделу 1</t>
  </si>
  <si>
    <t>Раздел 2. Реконструкция с учетом проектирования тепловых сетей (безхозных) 2Ду 32-300 мм принятых на баланс согласно решения суда от 07.12.11г.</t>
  </si>
  <si>
    <t>2.1</t>
  </si>
  <si>
    <t>ул. Сейфуллина 69/2, Ду 50 мм, протяженность 41,8 м.п. трассы</t>
  </si>
  <si>
    <t>2.2</t>
  </si>
  <si>
    <t xml:space="preserve">ул. Мусрепова 12, 2Ду 80 мм, протяженность 20 м.п. трассы </t>
  </si>
  <si>
    <t>2.3</t>
  </si>
  <si>
    <t xml:space="preserve">ул. Саргуль, Оленти, Современников, Орис, Романтиков, 2Ду 50-150 мм, протяженность 944,8 м.п. трассы </t>
  </si>
  <si>
    <t>2.4</t>
  </si>
  <si>
    <t xml:space="preserve">пр. Абылай хана 5/2 , 2Ду 50-200 мм, протяженность 160,2 м.п. трассы </t>
  </si>
  <si>
    <t>2.5</t>
  </si>
  <si>
    <t xml:space="preserve">ул. Ш.Жиенкулова 11/2, 11/1 (ул. Фурманова ж.д. 24, 26), 2Ду 50-100 мм, протяженность 147,8 м.п. трассы </t>
  </si>
  <si>
    <t>2.6</t>
  </si>
  <si>
    <t xml:space="preserve">м-он Молодежный 2, 2/1, 6, 10, 2Ду 80-400 мм, протяженность 381 м.п. трассы </t>
  </si>
  <si>
    <t>2.7</t>
  </si>
  <si>
    <t xml:space="preserve">ул. Кенесары 89, 89/6, (287-299), пер. Севастопольский 32-40,  2Ду 32-80 мм, протяженность 869 м.п. трассы </t>
  </si>
  <si>
    <t>2.8</t>
  </si>
  <si>
    <t xml:space="preserve">пер. Районный от пр. Абая до ул. Сейфуллина, 2Ду 100-150 мм, протяженность 379,5 м.п. трассы </t>
  </si>
  <si>
    <t>2.9</t>
  </si>
  <si>
    <t xml:space="preserve">пр. Абылай хана 27/1 (Абылай хана 21/1), 2Ду  80 мм, протяженность 27,3 м.п. трассы </t>
  </si>
  <si>
    <t>2.10</t>
  </si>
  <si>
    <t>пр. Кудайбердиева 20, 22, 2Ду 80-100 мм, протяженность 171,6 м.п. трассы</t>
  </si>
  <si>
    <t>2.11</t>
  </si>
  <si>
    <t xml:space="preserve">м-н-3 Майлина 9 (м-он 3 ж.д. 20), 2Ду 100 мм, протяженность 50,5 м.п. трассы </t>
  </si>
  <si>
    <t>2.12</t>
  </si>
  <si>
    <t xml:space="preserve">пр. Сарыарка 27 (89), 2Ду 50 мм, протяженность 37,6 м.п. трассы </t>
  </si>
  <si>
    <t>2.13</t>
  </si>
  <si>
    <t>пр. Богембая 26/1, Новоапостольская церковь, 2Ду 70 мм, протяженность 10 м.п. трассы</t>
  </si>
  <si>
    <t>2.14</t>
  </si>
  <si>
    <t>пр. Женис 51/2, 51/3 (Московская 56/1, 56/2), 2Ду 80-100 мм, протяженность 139,5 м.п. трассы</t>
  </si>
  <si>
    <t>2.15</t>
  </si>
  <si>
    <t xml:space="preserve">Агрогородок ж.д. 25,  2Ду 70 мм, протяженность  34,6 м.п. трассы </t>
  </si>
  <si>
    <t>2.16</t>
  </si>
  <si>
    <t xml:space="preserve">Политехнический колледж по ул. Бейбитшилик 39, 2Ду 80-100 мм, протяженность 203,5 м.п. трассы </t>
  </si>
  <si>
    <t>2.17</t>
  </si>
  <si>
    <t>ул. Ш.Айманова 20, 20/1 (ул. Казахская 70, 70/1), 2Ду 80-100 мм, протяженность 129 м.п. трассы</t>
  </si>
  <si>
    <t>2.18</t>
  </si>
  <si>
    <t xml:space="preserve">пр. Абая-1, 2Ду 150 мм, протяженность 70,7 м.п. трассы </t>
  </si>
  <si>
    <t>Итого по разделу 2</t>
  </si>
  <si>
    <t>Раздел 3. Замена устаревшего и приобретение нового оборудования</t>
  </si>
  <si>
    <t>3.1</t>
  </si>
  <si>
    <t xml:space="preserve">Оборудование для доукомплектации насосной станции №8,9 </t>
  </si>
  <si>
    <t>3.2</t>
  </si>
  <si>
    <t>Заточный станок - 1 ед.</t>
  </si>
  <si>
    <t>3.3</t>
  </si>
  <si>
    <t>Инверторный аппарат для сварки электросварных муфт - 2 ед.</t>
  </si>
  <si>
    <t>3.4</t>
  </si>
  <si>
    <t>Конденсаторная установка автоматической компенсации реактивной мощности - 1ед.</t>
  </si>
  <si>
    <t>3.5</t>
  </si>
  <si>
    <t>Эл. привод АУМА Ду 500 мм - 2 ед.</t>
  </si>
  <si>
    <t>3.6</t>
  </si>
  <si>
    <t>Насос центробежный насос - 1 ед.</t>
  </si>
  <si>
    <t>доп.объем</t>
  </si>
  <si>
    <t>3.7</t>
  </si>
  <si>
    <t>Терминал АВВ REF 615,542 для защиты и управления вакуумными выключателями АВВ - 2 ед.</t>
  </si>
  <si>
    <t>перенос с эксплуатации</t>
  </si>
  <si>
    <t>3.8</t>
  </si>
  <si>
    <t>Дефектоскоп ультразвуковой -1 ед.</t>
  </si>
  <si>
    <t>3.9</t>
  </si>
  <si>
    <t>Насос глубинный с поплавком - 6 ед.</t>
  </si>
  <si>
    <t>3.10</t>
  </si>
  <si>
    <t>Вибротрамбовочная машина - 2 ед.</t>
  </si>
  <si>
    <t>Итого по разделу 3</t>
  </si>
  <si>
    <t xml:space="preserve">Раздел 4.  Приобретение оргтехники </t>
  </si>
  <si>
    <t>4.1</t>
  </si>
  <si>
    <t>Системный блок 3,00GHz  с операционной системой и программным обеспечением, Windows XP и выше (Professionals), Office 2007 и выше (Professionals), клавиатура, мышь - 7 ед.</t>
  </si>
  <si>
    <t>4.2</t>
  </si>
  <si>
    <t>ЖК монитор - 7 ед.</t>
  </si>
  <si>
    <t>4.3</t>
  </si>
  <si>
    <t>Принтер лазерный,  формат А4, тип печати: черно-белый - 3 ед.</t>
  </si>
  <si>
    <t>4.4</t>
  </si>
  <si>
    <t>Источники бесперебойного питания 500VA - 1 ед.</t>
  </si>
  <si>
    <t>4.5</t>
  </si>
  <si>
    <t>Источники бесперебойного питания 2200VA  с двумя батарейками - 1 ед.</t>
  </si>
  <si>
    <t>4.6</t>
  </si>
  <si>
    <t>Информационная система управления производством - 1 ед.</t>
  </si>
  <si>
    <t>4.7</t>
  </si>
  <si>
    <t>Сетевое оборудование: маршрутизатор (Роутер) D-Link DFL-260E - 1 ед.</t>
  </si>
  <si>
    <t>4.8</t>
  </si>
  <si>
    <t>Сетевое оборудование: Switch 24-port, 10/1400/1000 D-Link - 2 ед.</t>
  </si>
  <si>
    <t>4.9</t>
  </si>
  <si>
    <t>Сетевое оборудование: коммутационный шкаф - 1ед.</t>
  </si>
  <si>
    <t>4.10</t>
  </si>
  <si>
    <t>Источник бесперебойного питания АРС UPS 800VA - 4 ед.</t>
  </si>
  <si>
    <t>Итого по разделу 4</t>
  </si>
  <si>
    <t xml:space="preserve">Раздел 5. Приобретение приборов и систем </t>
  </si>
  <si>
    <t>5.1</t>
  </si>
  <si>
    <t>Комплект базового и переносного оборудования связи Kenwood</t>
  </si>
  <si>
    <t>5.2</t>
  </si>
  <si>
    <t>Радиостанция УКВ диапазона (переносной и автомобильный)</t>
  </si>
  <si>
    <t>5.3</t>
  </si>
  <si>
    <t>Межсетевой экран в комплекте - 1 ед.</t>
  </si>
  <si>
    <t>5.4</t>
  </si>
  <si>
    <t>Приобретение и монтаж систем теплового учета (СТУ) - 35 ед.</t>
  </si>
  <si>
    <t>5.5</t>
  </si>
  <si>
    <t>Програмный комплекс НТП Трубопровод:"Старт" - Базовый (до 1000 степеней свободы) версия 4,7R1</t>
  </si>
  <si>
    <t>Итого по разделу 5</t>
  </si>
  <si>
    <t>Раздел 6. Приобретение транспорта и спецмеханизмов</t>
  </si>
  <si>
    <t>6.1</t>
  </si>
  <si>
    <t>АС-машина - 1 ед.</t>
  </si>
  <si>
    <t>6.2</t>
  </si>
  <si>
    <t>Самосвал - 1 ед.</t>
  </si>
  <si>
    <t>6.3</t>
  </si>
  <si>
    <t>Тягач-полуприцеп - 1 ед.</t>
  </si>
  <si>
    <t>6.4</t>
  </si>
  <si>
    <t>Водоотливной насос 120 м3/ч - 3 ед.</t>
  </si>
  <si>
    <t>6.5</t>
  </si>
  <si>
    <t>Водоотливной насос  60 м3/ч - 1 ед.</t>
  </si>
  <si>
    <t>6.6</t>
  </si>
  <si>
    <t>Трактор МТЗ-82.1 в комплекте с бульд.отвалом свар.генератором - 4 ед.</t>
  </si>
  <si>
    <t>6.7</t>
  </si>
  <si>
    <t>Автоманипулятор - 2 ед.</t>
  </si>
  <si>
    <t>6.8</t>
  </si>
  <si>
    <t>Фронтальный погрузчик - 1 ед.</t>
  </si>
  <si>
    <t>6.9</t>
  </si>
  <si>
    <t>Автомастерская АРТКМ - 1 ед.</t>
  </si>
  <si>
    <t>6.10</t>
  </si>
  <si>
    <t>Автокран - 1 ед.</t>
  </si>
  <si>
    <t>6.11</t>
  </si>
  <si>
    <t>Автомобиль грузопассажирский ( специализированная аварийная автомашина для тепловых сетей) - 2 ед.</t>
  </si>
  <si>
    <t>Итого  по разделу 6</t>
  </si>
  <si>
    <t>Раздел 7. Приобретение прочих основных средств</t>
  </si>
  <si>
    <t>7.1</t>
  </si>
  <si>
    <t>Мебель для руководителя - 1комп.</t>
  </si>
  <si>
    <t>7.2</t>
  </si>
  <si>
    <t>Кондиционер с установкой - 5 шт.</t>
  </si>
  <si>
    <t>7.3</t>
  </si>
  <si>
    <t>Кресло офисное - 10 шт.</t>
  </si>
  <si>
    <t>7.4</t>
  </si>
  <si>
    <t>Металлический контейнер - 3 ед.</t>
  </si>
  <si>
    <t>7.5</t>
  </si>
  <si>
    <t>Сейф - 1шт.</t>
  </si>
  <si>
    <t>7.6</t>
  </si>
  <si>
    <t>Шкаф для хранения реактивов, шкаф для хранения прекурсоров с воздуховодом (+ доп.согл. №1 от 16.03.2015) -2 ед.</t>
  </si>
  <si>
    <t>7.7</t>
  </si>
  <si>
    <t>Пылесос промышленный - 1 ед.</t>
  </si>
  <si>
    <t>7.8</t>
  </si>
  <si>
    <t>Стеллаж узкий - 14 ед.</t>
  </si>
  <si>
    <t>7.9</t>
  </si>
  <si>
    <t>Шкаф для одежды двухстворчатый - 5 ед.</t>
  </si>
  <si>
    <t>7.10</t>
  </si>
  <si>
    <t>Стол рабочий в комплекте - 12 ед.</t>
  </si>
  <si>
    <t>Итого по разделу 7</t>
  </si>
  <si>
    <t>Итого по 7 разделам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</si>
</sst>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_р_.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9" fontId="3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4" fillId="2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6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4" fillId="0" borderId="5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_Лист1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J97"/>
  <sheetViews>
    <sheetView tabSelected="1" topLeftCell="A70" workbookViewId="0">
      <selection activeCell="C83" sqref="C83"/>
    </sheetView>
  </sheetViews>
  <sheetFormatPr defaultRowHeight="16.8" customHeight="1"/>
  <cols>
    <col min="1" max="1" width="5.109375" style="1" customWidth="1"/>
    <col min="2" max="2" width="52.77734375" style="2" customWidth="1"/>
    <col min="3" max="3" width="11.6640625" style="1" customWidth="1"/>
    <col min="4" max="4" width="11.44140625" style="3" customWidth="1"/>
    <col min="5" max="5" width="10.88671875" style="1" customWidth="1"/>
    <col min="6" max="6" width="12" style="1" bestFit="1" customWidth="1"/>
    <col min="7" max="16384" width="8.88671875" style="1"/>
  </cols>
  <sheetData>
    <row r="1" spans="1:10" ht="12.6" customHeight="1"/>
    <row r="2" spans="1:10" ht="16.8" customHeight="1">
      <c r="A2" s="4" t="s">
        <v>0</v>
      </c>
      <c r="B2" s="4"/>
      <c r="C2" s="4"/>
      <c r="D2" s="4"/>
      <c r="E2" s="4"/>
      <c r="F2" s="4"/>
      <c r="G2" s="5"/>
      <c r="H2" s="5"/>
      <c r="I2" s="5"/>
      <c r="J2" s="5"/>
    </row>
    <row r="3" spans="1:10" ht="12.6" customHeight="1">
      <c r="A3" s="6"/>
      <c r="B3" s="6"/>
      <c r="C3" s="6"/>
    </row>
    <row r="4" spans="1:10" ht="13.8" customHeight="1">
      <c r="A4" s="7"/>
      <c r="B4" s="8"/>
      <c r="C4" s="9"/>
      <c r="D4" s="9"/>
      <c r="F4" s="9"/>
    </row>
    <row r="5" spans="1:10" ht="17.399999999999999" customHeight="1">
      <c r="A5" s="10" t="s">
        <v>1</v>
      </c>
      <c r="B5" s="11" t="s">
        <v>2</v>
      </c>
      <c r="C5" s="11" t="s">
        <v>3</v>
      </c>
      <c r="D5" s="11" t="s">
        <v>4</v>
      </c>
      <c r="E5" s="12" t="s">
        <v>5</v>
      </c>
      <c r="F5" s="12"/>
    </row>
    <row r="6" spans="1:10" ht="15.6" customHeight="1">
      <c r="A6" s="10"/>
      <c r="B6" s="11"/>
      <c r="C6" s="11"/>
      <c r="D6" s="11"/>
      <c r="E6" s="13" t="s">
        <v>6</v>
      </c>
      <c r="F6" s="13" t="s">
        <v>7</v>
      </c>
    </row>
    <row r="7" spans="1:10" ht="12.6" customHeight="1">
      <c r="A7" s="14">
        <v>1</v>
      </c>
      <c r="B7" s="15">
        <v>2</v>
      </c>
      <c r="C7" s="15">
        <v>3</v>
      </c>
      <c r="D7" s="16">
        <v>4</v>
      </c>
      <c r="E7" s="17">
        <v>5</v>
      </c>
      <c r="F7" s="17">
        <v>6</v>
      </c>
    </row>
    <row r="8" spans="1:10" ht="16.8" customHeight="1">
      <c r="A8" s="14"/>
      <c r="B8" s="18" t="s">
        <v>8</v>
      </c>
      <c r="C8" s="19">
        <f>C15+C35+C47+C59+C66+C79+C91</f>
        <v>1210407.1000000001</v>
      </c>
      <c r="D8" s="19">
        <f>D15+D35+D47+D59+D66+D79+D91</f>
        <v>335308.51699999999</v>
      </c>
      <c r="E8" s="20">
        <f t="shared" ref="E8" si="0">D8-C8</f>
        <v>-875098.5830000001</v>
      </c>
      <c r="F8" s="21">
        <f t="shared" ref="F8" si="1">D8/C8*100</f>
        <v>27.702127408208359</v>
      </c>
    </row>
    <row r="9" spans="1:10" ht="16.8" customHeight="1">
      <c r="A9" s="14"/>
      <c r="B9" s="22" t="s">
        <v>9</v>
      </c>
      <c r="C9" s="19"/>
      <c r="D9" s="23"/>
      <c r="E9" s="24"/>
      <c r="F9" s="24"/>
    </row>
    <row r="10" spans="1:10" s="30" customFormat="1" ht="26.85" customHeight="1">
      <c r="A10" s="25" t="s">
        <v>10</v>
      </c>
      <c r="B10" s="26" t="s">
        <v>11</v>
      </c>
      <c r="C10" s="27">
        <v>91306</v>
      </c>
      <c r="D10" s="27">
        <f>3368+65131</f>
        <v>68499</v>
      </c>
      <c r="E10" s="28">
        <f>D10-C10</f>
        <v>-22807</v>
      </c>
      <c r="F10" s="29">
        <f>D10/C10*100</f>
        <v>75.021356756401545</v>
      </c>
    </row>
    <row r="11" spans="1:10" s="30" customFormat="1" ht="26.85" customHeight="1">
      <c r="A11" s="25" t="s">
        <v>12</v>
      </c>
      <c r="B11" s="31" t="s">
        <v>13</v>
      </c>
      <c r="C11" s="27">
        <v>149207</v>
      </c>
      <c r="D11" s="27">
        <v>0</v>
      </c>
      <c r="E11" s="28">
        <f t="shared" ref="E11:E77" si="2">D11-C11</f>
        <v>-149207</v>
      </c>
      <c r="F11" s="29">
        <f t="shared" ref="F11:F77" si="3">D11/C11*100</f>
        <v>0</v>
      </c>
    </row>
    <row r="12" spans="1:10" s="30" customFormat="1" ht="26.85" customHeight="1">
      <c r="A12" s="25" t="s">
        <v>14</v>
      </c>
      <c r="B12" s="31" t="s">
        <v>15</v>
      </c>
      <c r="C12" s="27">
        <v>52721</v>
      </c>
      <c r="D12" s="27">
        <f>641+366</f>
        <v>1007</v>
      </c>
      <c r="E12" s="28">
        <f t="shared" si="2"/>
        <v>-51714</v>
      </c>
      <c r="F12" s="29">
        <f t="shared" si="3"/>
        <v>1.9100548168661444</v>
      </c>
    </row>
    <row r="13" spans="1:10" s="30" customFormat="1" ht="26.85" customHeight="1">
      <c r="A13" s="25" t="s">
        <v>16</v>
      </c>
      <c r="B13" s="31" t="s">
        <v>17</v>
      </c>
      <c r="C13" s="27">
        <v>256606</v>
      </c>
      <c r="D13" s="27">
        <f>5009+628</f>
        <v>5637</v>
      </c>
      <c r="E13" s="28">
        <f t="shared" si="2"/>
        <v>-250969</v>
      </c>
      <c r="F13" s="29">
        <f t="shared" si="3"/>
        <v>2.1967529987607461</v>
      </c>
    </row>
    <row r="14" spans="1:10" s="30" customFormat="1" ht="26.85" customHeight="1">
      <c r="A14" s="25" t="s">
        <v>18</v>
      </c>
      <c r="B14" s="31" t="s">
        <v>19</v>
      </c>
      <c r="C14" s="27">
        <v>141604</v>
      </c>
      <c r="D14" s="27">
        <f>4021+148430</f>
        <v>152451</v>
      </c>
      <c r="E14" s="28">
        <f t="shared" si="2"/>
        <v>10847</v>
      </c>
      <c r="F14" s="29">
        <f t="shared" si="3"/>
        <v>107.6600943476173</v>
      </c>
    </row>
    <row r="15" spans="1:10" s="2" customFormat="1" ht="20.399999999999999" customHeight="1">
      <c r="A15" s="14"/>
      <c r="B15" s="32" t="s">
        <v>20</v>
      </c>
      <c r="C15" s="33">
        <f>SUM(C10:C14)</f>
        <v>691444</v>
      </c>
      <c r="D15" s="33">
        <f>SUM(D10:D14)</f>
        <v>227594</v>
      </c>
      <c r="E15" s="20">
        <f t="shared" si="2"/>
        <v>-463850</v>
      </c>
      <c r="F15" s="21">
        <f t="shared" si="3"/>
        <v>32.915753119558488</v>
      </c>
    </row>
    <row r="16" spans="1:10" s="2" customFormat="1" ht="16.8" customHeight="1">
      <c r="A16" s="14"/>
      <c r="B16" s="34" t="s">
        <v>21</v>
      </c>
      <c r="C16" s="35"/>
      <c r="D16" s="23"/>
      <c r="E16" s="28"/>
      <c r="F16" s="29"/>
    </row>
    <row r="17" spans="1:6" s="2" customFormat="1" ht="16.8" customHeight="1">
      <c r="A17" s="14" t="s">
        <v>22</v>
      </c>
      <c r="B17" s="36" t="s">
        <v>23</v>
      </c>
      <c r="C17" s="37">
        <v>1035</v>
      </c>
      <c r="D17" s="38">
        <v>57.122</v>
      </c>
      <c r="E17" s="28">
        <f t="shared" si="2"/>
        <v>-977.87800000000004</v>
      </c>
      <c r="F17" s="29">
        <f t="shared" si="3"/>
        <v>5.5190338164251207</v>
      </c>
    </row>
    <row r="18" spans="1:6" s="2" customFormat="1" ht="16.8" customHeight="1">
      <c r="A18" s="14" t="s">
        <v>24</v>
      </c>
      <c r="B18" s="36" t="s">
        <v>25</v>
      </c>
      <c r="C18" s="37">
        <v>2112</v>
      </c>
      <c r="D18" s="38">
        <v>36.037999999999997</v>
      </c>
      <c r="E18" s="28">
        <f t="shared" si="2"/>
        <v>-2075.962</v>
      </c>
      <c r="F18" s="29">
        <f t="shared" si="3"/>
        <v>1.7063446969696967</v>
      </c>
    </row>
    <row r="19" spans="1:6" s="2" customFormat="1" ht="26.4" customHeight="1">
      <c r="A19" s="14" t="s">
        <v>26</v>
      </c>
      <c r="B19" s="36" t="s">
        <v>27</v>
      </c>
      <c r="C19" s="37">
        <v>59000</v>
      </c>
      <c r="D19" s="38">
        <v>1411.6420000000001</v>
      </c>
      <c r="E19" s="28">
        <f t="shared" si="2"/>
        <v>-57588.358</v>
      </c>
      <c r="F19" s="29">
        <f t="shared" si="3"/>
        <v>2.3926135593220339</v>
      </c>
    </row>
    <row r="20" spans="1:6" s="2" customFormat="1" ht="18" customHeight="1">
      <c r="A20" s="14" t="s">
        <v>28</v>
      </c>
      <c r="B20" s="36" t="s">
        <v>29</v>
      </c>
      <c r="C20" s="37">
        <v>17704</v>
      </c>
      <c r="D20" s="39">
        <f>646.103+2720.91</f>
        <v>3367.0129999999999</v>
      </c>
      <c r="E20" s="28">
        <f t="shared" si="2"/>
        <v>-14336.987000000001</v>
      </c>
      <c r="F20" s="29">
        <f t="shared" si="3"/>
        <v>19.018374378671485</v>
      </c>
    </row>
    <row r="21" spans="1:6" s="2" customFormat="1" ht="26.4" customHeight="1">
      <c r="A21" s="14" t="s">
        <v>30</v>
      </c>
      <c r="B21" s="36" t="s">
        <v>31</v>
      </c>
      <c r="C21" s="37">
        <v>10095</v>
      </c>
      <c r="D21" s="39">
        <f>172.243+8922.96</f>
        <v>9095.2029999999995</v>
      </c>
      <c r="E21" s="28">
        <f t="shared" si="2"/>
        <v>-999.79700000000048</v>
      </c>
      <c r="F21" s="29">
        <f t="shared" si="3"/>
        <v>90.096116889549279</v>
      </c>
    </row>
    <row r="22" spans="1:6" s="2" customFormat="1" ht="27" customHeight="1">
      <c r="A22" s="14" t="s">
        <v>32</v>
      </c>
      <c r="B22" s="36" t="s">
        <v>33</v>
      </c>
      <c r="C22" s="37">
        <v>88743</v>
      </c>
      <c r="D22" s="37">
        <v>1869.146</v>
      </c>
      <c r="E22" s="28">
        <f t="shared" si="2"/>
        <v>-86873.854000000007</v>
      </c>
      <c r="F22" s="29">
        <f t="shared" si="3"/>
        <v>2.1062461264550443</v>
      </c>
    </row>
    <row r="23" spans="1:6" s="2" customFormat="1" ht="28.8" customHeight="1">
      <c r="A23" s="14" t="s">
        <v>34</v>
      </c>
      <c r="B23" s="36" t="s">
        <v>35</v>
      </c>
      <c r="C23" s="37">
        <v>24577</v>
      </c>
      <c r="D23" s="37">
        <v>1020.107</v>
      </c>
      <c r="E23" s="28">
        <f t="shared" si="2"/>
        <v>-23556.893</v>
      </c>
      <c r="F23" s="29">
        <f t="shared" si="3"/>
        <v>4.1506571184440739</v>
      </c>
    </row>
    <row r="24" spans="1:6" s="2" customFormat="1" ht="27" customHeight="1">
      <c r="A24" s="14" t="s">
        <v>36</v>
      </c>
      <c r="B24" s="36" t="s">
        <v>37</v>
      </c>
      <c r="C24" s="37">
        <v>47395</v>
      </c>
      <c r="D24" s="37">
        <v>1203.3420000000001</v>
      </c>
      <c r="E24" s="28">
        <f t="shared" si="2"/>
        <v>-46191.658000000003</v>
      </c>
      <c r="F24" s="29">
        <f t="shared" si="3"/>
        <v>2.5389640257411124</v>
      </c>
    </row>
    <row r="25" spans="1:6" s="2" customFormat="1" ht="26.4" customHeight="1">
      <c r="A25" s="14" t="s">
        <v>38</v>
      </c>
      <c r="B25" s="36" t="s">
        <v>39</v>
      </c>
      <c r="C25" s="37">
        <v>1618</v>
      </c>
      <c r="D25" s="38">
        <v>27.605</v>
      </c>
      <c r="E25" s="28">
        <f t="shared" si="2"/>
        <v>-1590.395</v>
      </c>
      <c r="F25" s="29">
        <f t="shared" si="3"/>
        <v>1.7061186650185416</v>
      </c>
    </row>
    <row r="26" spans="1:6" s="2" customFormat="1" ht="14.4" customHeight="1">
      <c r="A26" s="14" t="s">
        <v>40</v>
      </c>
      <c r="B26" s="36" t="s">
        <v>41</v>
      </c>
      <c r="C26" s="37">
        <v>13941</v>
      </c>
      <c r="D26" s="38">
        <v>237.87200000000001</v>
      </c>
      <c r="E26" s="28">
        <f t="shared" si="2"/>
        <v>-13703.128000000001</v>
      </c>
      <c r="F26" s="29">
        <f t="shared" si="3"/>
        <v>1.7062764507567607</v>
      </c>
    </row>
    <row r="27" spans="1:6" s="2" customFormat="1" ht="13.2" customHeight="1">
      <c r="A27" s="14" t="s">
        <v>42</v>
      </c>
      <c r="B27" s="36" t="s">
        <v>43</v>
      </c>
      <c r="C27" s="37">
        <v>2902</v>
      </c>
      <c r="D27" s="38">
        <v>49.521000000000001</v>
      </c>
      <c r="E27" s="28">
        <f t="shared" si="2"/>
        <v>-2852.4789999999998</v>
      </c>
      <c r="F27" s="29">
        <f t="shared" si="3"/>
        <v>1.7064438318401103</v>
      </c>
    </row>
    <row r="28" spans="1:6" s="2" customFormat="1" ht="16.8" customHeight="1">
      <c r="A28" s="14" t="s">
        <v>44</v>
      </c>
      <c r="B28" s="40" t="s">
        <v>45</v>
      </c>
      <c r="C28" s="37">
        <v>1852</v>
      </c>
      <c r="D28" s="38">
        <v>31.594999999999999</v>
      </c>
      <c r="E28" s="28">
        <f t="shared" si="2"/>
        <v>-1820.405</v>
      </c>
      <c r="F28" s="29">
        <f t="shared" si="3"/>
        <v>1.7059935205183583</v>
      </c>
    </row>
    <row r="29" spans="1:6" s="2" customFormat="1" ht="27" customHeight="1">
      <c r="A29" s="14" t="s">
        <v>46</v>
      </c>
      <c r="B29" s="36" t="s">
        <v>47</v>
      </c>
      <c r="C29" s="37">
        <v>717</v>
      </c>
      <c r="D29" s="38">
        <v>12.228999999999999</v>
      </c>
      <c r="E29" s="28">
        <f t="shared" si="2"/>
        <v>-704.77099999999996</v>
      </c>
      <c r="F29" s="29">
        <f t="shared" si="3"/>
        <v>1.70557880055788</v>
      </c>
    </row>
    <row r="30" spans="1:6" s="2" customFormat="1" ht="25.8" customHeight="1">
      <c r="A30" s="14" t="s">
        <v>48</v>
      </c>
      <c r="B30" s="36" t="s">
        <v>49</v>
      </c>
      <c r="C30" s="41">
        <v>10904</v>
      </c>
      <c r="D30" s="39">
        <f>186.05+3164.514</f>
        <v>3350.5640000000003</v>
      </c>
      <c r="E30" s="28">
        <f t="shared" si="2"/>
        <v>-7553.4359999999997</v>
      </c>
      <c r="F30" s="29">
        <f t="shared" si="3"/>
        <v>30.727842993396919</v>
      </c>
    </row>
    <row r="31" spans="1:6" s="2" customFormat="1" ht="16.8" customHeight="1">
      <c r="A31" s="14" t="s">
        <v>50</v>
      </c>
      <c r="B31" s="36" t="s">
        <v>51</v>
      </c>
      <c r="C31" s="37">
        <v>2087</v>
      </c>
      <c r="D31" s="38">
        <v>35.606000000000002</v>
      </c>
      <c r="E31" s="28">
        <f t="shared" si="2"/>
        <v>-2051.3939999999998</v>
      </c>
      <c r="F31" s="29">
        <f t="shared" si="3"/>
        <v>1.706085289889794</v>
      </c>
    </row>
    <row r="32" spans="1:6" ht="25.8" customHeight="1">
      <c r="A32" s="14" t="s">
        <v>52</v>
      </c>
      <c r="B32" s="36" t="s">
        <v>53</v>
      </c>
      <c r="C32" s="37">
        <v>11387</v>
      </c>
      <c r="D32" s="38">
        <v>329.78199999999998</v>
      </c>
      <c r="E32" s="28">
        <f t="shared" si="2"/>
        <v>-11057.218000000001</v>
      </c>
      <c r="F32" s="29">
        <f t="shared" si="3"/>
        <v>2.8961271625537894</v>
      </c>
    </row>
    <row r="33" spans="1:7" ht="25.8" customHeight="1">
      <c r="A33" s="14" t="s">
        <v>54</v>
      </c>
      <c r="B33" s="36" t="s">
        <v>55</v>
      </c>
      <c r="C33" s="41">
        <v>10290</v>
      </c>
      <c r="D33" s="38">
        <v>175.57599999999999</v>
      </c>
      <c r="E33" s="28">
        <f t="shared" si="2"/>
        <v>-10114.424000000001</v>
      </c>
      <c r="F33" s="29">
        <f t="shared" si="3"/>
        <v>1.7062779397473273</v>
      </c>
    </row>
    <row r="34" spans="1:7" ht="16.8" customHeight="1">
      <c r="A34" s="14" t="s">
        <v>56</v>
      </c>
      <c r="B34" s="42" t="s">
        <v>57</v>
      </c>
      <c r="C34" s="41">
        <v>10652</v>
      </c>
      <c r="D34" s="38">
        <v>181.75399999999999</v>
      </c>
      <c r="E34" s="28">
        <f t="shared" si="2"/>
        <v>-10470.245999999999</v>
      </c>
      <c r="F34" s="29">
        <f t="shared" si="3"/>
        <v>1.7062898986105894</v>
      </c>
    </row>
    <row r="35" spans="1:7" s="46" customFormat="1" ht="41.4" customHeight="1">
      <c r="A35" s="43"/>
      <c r="B35" s="44" t="s">
        <v>58</v>
      </c>
      <c r="C35" s="33">
        <f>SUM(C17:C34)</f>
        <v>317011</v>
      </c>
      <c r="D35" s="45">
        <f>SUM(D17:D34)</f>
        <v>22491.717000000004</v>
      </c>
      <c r="E35" s="20">
        <f t="shared" si="2"/>
        <v>-294519.283</v>
      </c>
      <c r="F35" s="21">
        <f t="shared" si="3"/>
        <v>7.0949326679515865</v>
      </c>
    </row>
    <row r="36" spans="1:7" s="46" customFormat="1" ht="29.4" customHeight="1">
      <c r="A36" s="47"/>
      <c r="B36" s="48" t="s">
        <v>59</v>
      </c>
      <c r="C36" s="49"/>
      <c r="D36" s="50"/>
      <c r="E36" s="28"/>
      <c r="F36" s="29"/>
    </row>
    <row r="37" spans="1:7" ht="18" customHeight="1">
      <c r="A37" s="47" t="s">
        <v>60</v>
      </c>
      <c r="B37" s="51" t="s">
        <v>61</v>
      </c>
      <c r="C37" s="52">
        <v>67262</v>
      </c>
      <c r="D37" s="16"/>
      <c r="E37" s="28">
        <f t="shared" si="2"/>
        <v>-67262</v>
      </c>
      <c r="F37" s="28">
        <f t="shared" si="3"/>
        <v>0</v>
      </c>
    </row>
    <row r="38" spans="1:7" s="30" customFormat="1" ht="16.8" customHeight="1">
      <c r="A38" s="53" t="s">
        <v>62</v>
      </c>
      <c r="B38" s="26" t="s">
        <v>63</v>
      </c>
      <c r="C38" s="52">
        <f>6186-2570</f>
        <v>3616</v>
      </c>
      <c r="D38" s="54">
        <v>300</v>
      </c>
      <c r="E38" s="28">
        <f t="shared" si="2"/>
        <v>-3316</v>
      </c>
      <c r="F38" s="28">
        <f t="shared" si="3"/>
        <v>8.2964601769911503</v>
      </c>
    </row>
    <row r="39" spans="1:7" s="30" customFormat="1" ht="16.8" customHeight="1">
      <c r="A39" s="53" t="s">
        <v>64</v>
      </c>
      <c r="B39" s="26" t="s">
        <v>65</v>
      </c>
      <c r="C39" s="55">
        <v>444</v>
      </c>
      <c r="D39" s="54">
        <v>443</v>
      </c>
      <c r="E39" s="28">
        <f t="shared" si="2"/>
        <v>-1</v>
      </c>
      <c r="F39" s="28">
        <f t="shared" si="3"/>
        <v>99.774774774774784</v>
      </c>
    </row>
    <row r="40" spans="1:7" s="30" customFormat="1" ht="16.8" customHeight="1">
      <c r="A40" s="53" t="s">
        <v>66</v>
      </c>
      <c r="B40" s="26" t="s">
        <v>67</v>
      </c>
      <c r="C40" s="55">
        <v>3937</v>
      </c>
      <c r="D40" s="54">
        <v>0</v>
      </c>
      <c r="E40" s="28">
        <f t="shared" si="2"/>
        <v>-3937</v>
      </c>
      <c r="F40" s="28">
        <f t="shared" si="3"/>
        <v>0</v>
      </c>
    </row>
    <row r="41" spans="1:7" s="2" customFormat="1" ht="16.8" customHeight="1">
      <c r="A41" s="47" t="s">
        <v>68</v>
      </c>
      <c r="B41" s="26" t="s">
        <v>69</v>
      </c>
      <c r="C41" s="56">
        <v>3084</v>
      </c>
      <c r="D41" s="16">
        <v>3084</v>
      </c>
      <c r="E41" s="28">
        <f t="shared" si="2"/>
        <v>0</v>
      </c>
      <c r="F41" s="28">
        <f t="shared" si="3"/>
        <v>100</v>
      </c>
    </row>
    <row r="42" spans="1:7" s="2" customFormat="1" ht="16.8" customHeight="1">
      <c r="A42" s="47" t="s">
        <v>70</v>
      </c>
      <c r="B42" s="57" t="s">
        <v>71</v>
      </c>
      <c r="C42" s="56" t="s">
        <v>72</v>
      </c>
      <c r="D42" s="16">
        <v>3050</v>
      </c>
      <c r="E42" s="28">
        <f>D42</f>
        <v>3050</v>
      </c>
      <c r="F42" s="28">
        <v>0</v>
      </c>
    </row>
    <row r="43" spans="1:7" s="2" customFormat="1" ht="28.2" customHeight="1">
      <c r="A43" s="47" t="s">
        <v>73</v>
      </c>
      <c r="B43" s="57" t="s">
        <v>74</v>
      </c>
      <c r="C43" s="56" t="s">
        <v>72</v>
      </c>
      <c r="D43" s="54">
        <v>1520</v>
      </c>
      <c r="E43" s="28">
        <f t="shared" ref="E43:E46" si="4">D43</f>
        <v>1520</v>
      </c>
      <c r="F43" s="28">
        <v>0</v>
      </c>
      <c r="G43" s="2" t="s">
        <v>75</v>
      </c>
    </row>
    <row r="44" spans="1:7" s="2" customFormat="1" ht="16.8" customHeight="1">
      <c r="A44" s="47" t="s">
        <v>76</v>
      </c>
      <c r="B44" s="57" t="s">
        <v>77</v>
      </c>
      <c r="C44" s="56" t="s">
        <v>72</v>
      </c>
      <c r="D44" s="54">
        <v>1100</v>
      </c>
      <c r="E44" s="28">
        <f t="shared" si="4"/>
        <v>1100</v>
      </c>
      <c r="F44" s="28">
        <v>0</v>
      </c>
      <c r="G44" s="2" t="s">
        <v>75</v>
      </c>
    </row>
    <row r="45" spans="1:7" s="2" customFormat="1" ht="16.8" customHeight="1">
      <c r="A45" s="47" t="s">
        <v>78</v>
      </c>
      <c r="B45" s="58" t="s">
        <v>79</v>
      </c>
      <c r="C45" s="56" t="s">
        <v>72</v>
      </c>
      <c r="D45" s="54">
        <v>602</v>
      </c>
      <c r="E45" s="28">
        <f t="shared" si="4"/>
        <v>602</v>
      </c>
      <c r="F45" s="28">
        <v>0</v>
      </c>
    </row>
    <row r="46" spans="1:7" s="2" customFormat="1" ht="16.8" customHeight="1">
      <c r="A46" s="47" t="s">
        <v>80</v>
      </c>
      <c r="B46" s="58" t="s">
        <v>81</v>
      </c>
      <c r="C46" s="56" t="s">
        <v>72</v>
      </c>
      <c r="D46" s="54">
        <v>354</v>
      </c>
      <c r="E46" s="28">
        <f t="shared" si="4"/>
        <v>354</v>
      </c>
      <c r="F46" s="28">
        <v>0</v>
      </c>
    </row>
    <row r="47" spans="1:7" ht="16.8" customHeight="1">
      <c r="A47" s="43"/>
      <c r="B47" s="59" t="s">
        <v>82</v>
      </c>
      <c r="C47" s="19">
        <f>SUM(C37:C46)</f>
        <v>78343</v>
      </c>
      <c r="D47" s="19">
        <f>SUM(D37:D46)</f>
        <v>10453</v>
      </c>
      <c r="E47" s="20">
        <f t="shared" si="2"/>
        <v>-67890</v>
      </c>
      <c r="F47" s="20">
        <f t="shared" si="3"/>
        <v>13.342608784447876</v>
      </c>
    </row>
    <row r="48" spans="1:7" ht="16.8" customHeight="1">
      <c r="A48" s="47"/>
      <c r="B48" s="18" t="s">
        <v>83</v>
      </c>
      <c r="C48" s="56"/>
      <c r="D48" s="23"/>
      <c r="E48" s="28"/>
      <c r="F48" s="28"/>
    </row>
    <row r="49" spans="1:6" ht="52.2" customHeight="1">
      <c r="A49" s="60" t="s">
        <v>84</v>
      </c>
      <c r="B49" s="42" t="s">
        <v>85</v>
      </c>
      <c r="C49" s="61">
        <v>1231</v>
      </c>
      <c r="D49" s="61">
        <v>1129.8</v>
      </c>
      <c r="E49" s="28">
        <f t="shared" si="2"/>
        <v>-101.20000000000005</v>
      </c>
      <c r="F49" s="28">
        <f t="shared" si="3"/>
        <v>91.779041429731919</v>
      </c>
    </row>
    <row r="50" spans="1:6" ht="16.8" customHeight="1">
      <c r="A50" s="60" t="s">
        <v>86</v>
      </c>
      <c r="B50" s="42" t="s">
        <v>87</v>
      </c>
      <c r="C50" s="62">
        <v>195</v>
      </c>
      <c r="D50" s="23">
        <v>147</v>
      </c>
      <c r="E50" s="28">
        <f t="shared" si="2"/>
        <v>-48</v>
      </c>
      <c r="F50" s="28">
        <f t="shared" si="3"/>
        <v>75.384615384615387</v>
      </c>
    </row>
    <row r="51" spans="1:6" ht="16.8" customHeight="1">
      <c r="A51" s="60" t="s">
        <v>88</v>
      </c>
      <c r="B51" s="42" t="s">
        <v>89</v>
      </c>
      <c r="C51" s="62">
        <v>65</v>
      </c>
      <c r="D51" s="23">
        <v>65</v>
      </c>
      <c r="E51" s="28">
        <f t="shared" si="2"/>
        <v>0</v>
      </c>
      <c r="F51" s="28">
        <f t="shared" si="3"/>
        <v>100</v>
      </c>
    </row>
    <row r="52" spans="1:6" ht="16.8" customHeight="1">
      <c r="A52" s="60" t="s">
        <v>90</v>
      </c>
      <c r="B52" s="42" t="s">
        <v>91</v>
      </c>
      <c r="C52" s="62">
        <v>161</v>
      </c>
      <c r="D52" s="23">
        <v>128</v>
      </c>
      <c r="E52" s="28">
        <f t="shared" si="2"/>
        <v>-33</v>
      </c>
      <c r="F52" s="28">
        <f t="shared" si="3"/>
        <v>79.503105590062106</v>
      </c>
    </row>
    <row r="53" spans="1:6" ht="25.2" customHeight="1">
      <c r="A53" s="60" t="s">
        <v>92</v>
      </c>
      <c r="B53" s="42" t="s">
        <v>93</v>
      </c>
      <c r="C53" s="62">
        <v>251</v>
      </c>
      <c r="D53" s="23">
        <v>130</v>
      </c>
      <c r="E53" s="28">
        <f t="shared" si="2"/>
        <v>-121</v>
      </c>
      <c r="F53" s="28">
        <f t="shared" si="3"/>
        <v>51.792828685258961</v>
      </c>
    </row>
    <row r="54" spans="1:6" ht="16.8" customHeight="1">
      <c r="A54" s="60" t="s">
        <v>94</v>
      </c>
      <c r="B54" s="42" t="s">
        <v>95</v>
      </c>
      <c r="C54" s="61">
        <v>7477</v>
      </c>
      <c r="D54" s="63">
        <v>1000</v>
      </c>
      <c r="E54" s="28">
        <f t="shared" si="2"/>
        <v>-6477</v>
      </c>
      <c r="F54" s="28">
        <f t="shared" si="3"/>
        <v>13.374348000534974</v>
      </c>
    </row>
    <row r="55" spans="1:6" ht="25.2" customHeight="1">
      <c r="A55" s="60" t="s">
        <v>96</v>
      </c>
      <c r="B55" s="64" t="s">
        <v>97</v>
      </c>
      <c r="C55" s="65">
        <f>1*51.1</f>
        <v>51.1</v>
      </c>
      <c r="D55" s="23">
        <v>51</v>
      </c>
      <c r="E55" s="28">
        <f t="shared" si="2"/>
        <v>-0.10000000000000142</v>
      </c>
      <c r="F55" s="28">
        <f t="shared" si="3"/>
        <v>99.80430528375733</v>
      </c>
    </row>
    <row r="56" spans="1:6" ht="16.8" customHeight="1">
      <c r="A56" s="60" t="s">
        <v>98</v>
      </c>
      <c r="B56" s="64" t="s">
        <v>99</v>
      </c>
      <c r="C56" s="66">
        <f>2*46</f>
        <v>92</v>
      </c>
      <c r="D56" s="23">
        <v>92</v>
      </c>
      <c r="E56" s="28">
        <f t="shared" si="2"/>
        <v>0</v>
      </c>
      <c r="F56" s="28">
        <f t="shared" si="3"/>
        <v>100</v>
      </c>
    </row>
    <row r="57" spans="1:6" ht="16.8" customHeight="1">
      <c r="A57" s="60" t="s">
        <v>100</v>
      </c>
      <c r="B57" s="64" t="s">
        <v>101</v>
      </c>
      <c r="C57" s="66">
        <f>1*78</f>
        <v>78</v>
      </c>
      <c r="D57" s="23">
        <v>78</v>
      </c>
      <c r="E57" s="28">
        <f t="shared" si="2"/>
        <v>0</v>
      </c>
      <c r="F57" s="28">
        <f t="shared" si="3"/>
        <v>100</v>
      </c>
    </row>
    <row r="58" spans="1:6" s="30" customFormat="1" ht="16.8" customHeight="1">
      <c r="A58" s="67" t="s">
        <v>102</v>
      </c>
      <c r="B58" s="31" t="s">
        <v>103</v>
      </c>
      <c r="C58" s="68">
        <v>241</v>
      </c>
      <c r="D58" s="69">
        <v>116</v>
      </c>
      <c r="E58" s="28">
        <f t="shared" si="2"/>
        <v>-125</v>
      </c>
      <c r="F58" s="28">
        <f t="shared" si="3"/>
        <v>48.132780082987551</v>
      </c>
    </row>
    <row r="59" spans="1:6" ht="16.8" customHeight="1">
      <c r="A59" s="60"/>
      <c r="B59" s="59" t="s">
        <v>104</v>
      </c>
      <c r="C59" s="70">
        <f>SUM(C49:C58)</f>
        <v>9842.1</v>
      </c>
      <c r="D59" s="70">
        <f>SUM(D49:D58)</f>
        <v>2936.8</v>
      </c>
      <c r="E59" s="20">
        <f t="shared" si="2"/>
        <v>-6905.3</v>
      </c>
      <c r="F59" s="20">
        <f t="shared" si="3"/>
        <v>29.839160341796976</v>
      </c>
    </row>
    <row r="60" spans="1:6" ht="16.8" customHeight="1">
      <c r="A60" s="60"/>
      <c r="B60" s="71" t="s">
        <v>105</v>
      </c>
      <c r="C60" s="35"/>
      <c r="D60" s="23"/>
      <c r="E60" s="28"/>
      <c r="F60" s="28"/>
    </row>
    <row r="61" spans="1:6" ht="16.8" customHeight="1">
      <c r="A61" s="60" t="s">
        <v>106</v>
      </c>
      <c r="B61" s="51" t="s">
        <v>107</v>
      </c>
      <c r="C61" s="35">
        <v>1178</v>
      </c>
      <c r="D61" s="23"/>
      <c r="E61" s="28">
        <f t="shared" si="2"/>
        <v>-1178</v>
      </c>
      <c r="F61" s="28">
        <f t="shared" si="3"/>
        <v>0</v>
      </c>
    </row>
    <row r="62" spans="1:6" ht="16.8" customHeight="1">
      <c r="A62" s="60" t="s">
        <v>108</v>
      </c>
      <c r="B62" s="31" t="s">
        <v>109</v>
      </c>
      <c r="C62" s="35" t="s">
        <v>72</v>
      </c>
      <c r="D62" s="16">
        <v>1144</v>
      </c>
      <c r="E62" s="28">
        <f>D62</f>
        <v>1144</v>
      </c>
      <c r="F62" s="28">
        <v>0</v>
      </c>
    </row>
    <row r="63" spans="1:6" ht="16.8" customHeight="1">
      <c r="A63" s="60" t="s">
        <v>110</v>
      </c>
      <c r="B63" s="31" t="s">
        <v>111</v>
      </c>
      <c r="C63" s="35" t="s">
        <v>72</v>
      </c>
      <c r="D63" s="54">
        <v>160</v>
      </c>
      <c r="E63" s="28">
        <f>D63</f>
        <v>160</v>
      </c>
      <c r="F63" s="28">
        <v>0</v>
      </c>
    </row>
    <row r="64" spans="1:6" ht="16.8" customHeight="1">
      <c r="A64" s="60" t="s">
        <v>112</v>
      </c>
      <c r="B64" s="31" t="s">
        <v>113</v>
      </c>
      <c r="C64" s="35" t="s">
        <v>72</v>
      </c>
      <c r="D64" s="28">
        <v>11882</v>
      </c>
      <c r="E64" s="28">
        <f>D64</f>
        <v>11882</v>
      </c>
      <c r="F64" s="28">
        <v>0</v>
      </c>
    </row>
    <row r="65" spans="1:6" ht="33.6" customHeight="1">
      <c r="A65" s="60" t="s">
        <v>114</v>
      </c>
      <c r="B65" s="31" t="s">
        <v>115</v>
      </c>
      <c r="C65" s="35" t="s">
        <v>72</v>
      </c>
      <c r="D65" s="28"/>
      <c r="E65" s="28"/>
      <c r="F65" s="28"/>
    </row>
    <row r="66" spans="1:6" ht="16.8" customHeight="1">
      <c r="A66" s="43"/>
      <c r="B66" s="48" t="s">
        <v>116</v>
      </c>
      <c r="C66" s="72">
        <f>SUM(C61:C64)</f>
        <v>1178</v>
      </c>
      <c r="D66" s="73">
        <f>SUM(D61:D65)</f>
        <v>13186</v>
      </c>
      <c r="E66" s="20">
        <f t="shared" si="2"/>
        <v>12008</v>
      </c>
      <c r="F66" s="20">
        <f t="shared" si="3"/>
        <v>1119.3548387096773</v>
      </c>
    </row>
    <row r="67" spans="1:6" ht="16.8" customHeight="1">
      <c r="A67" s="74"/>
      <c r="B67" s="75" t="s">
        <v>117</v>
      </c>
      <c r="C67" s="35"/>
      <c r="D67" s="23"/>
      <c r="E67" s="28"/>
      <c r="F67" s="28"/>
    </row>
    <row r="68" spans="1:6" ht="16.8" customHeight="1">
      <c r="A68" s="74" t="s">
        <v>118</v>
      </c>
      <c r="B68" s="36" t="s">
        <v>119</v>
      </c>
      <c r="C68" s="28">
        <v>5029</v>
      </c>
      <c r="D68" s="16">
        <v>5029</v>
      </c>
      <c r="E68" s="28">
        <f t="shared" si="2"/>
        <v>0</v>
      </c>
      <c r="F68" s="28">
        <f t="shared" si="3"/>
        <v>100</v>
      </c>
    </row>
    <row r="69" spans="1:6" ht="16.8" customHeight="1">
      <c r="A69" s="74" t="s">
        <v>120</v>
      </c>
      <c r="B69" s="36" t="s">
        <v>121</v>
      </c>
      <c r="C69" s="28">
        <v>4755</v>
      </c>
      <c r="D69" s="16">
        <v>4754</v>
      </c>
      <c r="E69" s="28">
        <f t="shared" si="2"/>
        <v>-1</v>
      </c>
      <c r="F69" s="28">
        <f t="shared" si="3"/>
        <v>99.978969505783382</v>
      </c>
    </row>
    <row r="70" spans="1:6" ht="16.8" customHeight="1">
      <c r="A70" s="74" t="s">
        <v>122</v>
      </c>
      <c r="B70" s="36" t="s">
        <v>123</v>
      </c>
      <c r="C70" s="28">
        <v>13652</v>
      </c>
      <c r="D70" s="16">
        <v>8574</v>
      </c>
      <c r="E70" s="28">
        <f t="shared" si="2"/>
        <v>-5078</v>
      </c>
      <c r="F70" s="28">
        <f t="shared" si="3"/>
        <v>62.80398476413712</v>
      </c>
    </row>
    <row r="71" spans="1:6" ht="16.8" customHeight="1">
      <c r="A71" s="74" t="s">
        <v>124</v>
      </c>
      <c r="B71" s="36" t="s">
        <v>125</v>
      </c>
      <c r="C71" s="28">
        <v>2545</v>
      </c>
      <c r="D71" s="23"/>
      <c r="E71" s="28">
        <f t="shared" si="2"/>
        <v>-2545</v>
      </c>
      <c r="F71" s="28">
        <f t="shared" si="3"/>
        <v>0</v>
      </c>
    </row>
    <row r="72" spans="1:6" ht="16.8" customHeight="1">
      <c r="A72" s="74" t="s">
        <v>126</v>
      </c>
      <c r="B72" s="36" t="s">
        <v>127</v>
      </c>
      <c r="C72" s="28">
        <v>693</v>
      </c>
      <c r="D72" s="23"/>
      <c r="E72" s="28">
        <f t="shared" si="2"/>
        <v>-693</v>
      </c>
      <c r="F72" s="28">
        <f t="shared" si="3"/>
        <v>0</v>
      </c>
    </row>
    <row r="73" spans="1:6" ht="16.8" customHeight="1">
      <c r="A73" s="74" t="s">
        <v>128</v>
      </c>
      <c r="B73" s="36" t="s">
        <v>129</v>
      </c>
      <c r="C73" s="28">
        <v>22450</v>
      </c>
      <c r="D73" s="28">
        <v>17400</v>
      </c>
      <c r="E73" s="28">
        <f t="shared" si="2"/>
        <v>-5050</v>
      </c>
      <c r="F73" s="28">
        <f t="shared" si="3"/>
        <v>77.505567928730514</v>
      </c>
    </row>
    <row r="74" spans="1:6" ht="16.8" customHeight="1">
      <c r="A74" s="74" t="s">
        <v>130</v>
      </c>
      <c r="B74" s="36" t="s">
        <v>131</v>
      </c>
      <c r="C74" s="28">
        <v>21429</v>
      </c>
      <c r="D74" s="23"/>
      <c r="E74" s="28">
        <f t="shared" si="2"/>
        <v>-21429</v>
      </c>
      <c r="F74" s="28">
        <f t="shared" si="3"/>
        <v>0</v>
      </c>
    </row>
    <row r="75" spans="1:6" ht="16.8" customHeight="1">
      <c r="A75" s="74" t="s">
        <v>132</v>
      </c>
      <c r="B75" s="76" t="s">
        <v>133</v>
      </c>
      <c r="C75" s="28">
        <v>7629</v>
      </c>
      <c r="D75" s="23"/>
      <c r="E75" s="28">
        <f t="shared" si="2"/>
        <v>-7629</v>
      </c>
      <c r="F75" s="28">
        <f t="shared" si="3"/>
        <v>0</v>
      </c>
    </row>
    <row r="76" spans="1:6" s="80" customFormat="1" ht="16.8" customHeight="1">
      <c r="A76" s="77" t="s">
        <v>134</v>
      </c>
      <c r="B76" s="78" t="s">
        <v>135</v>
      </c>
      <c r="C76" s="79">
        <v>10714</v>
      </c>
      <c r="D76" s="66">
        <v>6500</v>
      </c>
      <c r="E76" s="28">
        <f t="shared" si="2"/>
        <v>-4214</v>
      </c>
      <c r="F76" s="28">
        <f t="shared" si="3"/>
        <v>60.668284487586334</v>
      </c>
    </row>
    <row r="77" spans="1:6" s="80" customFormat="1" ht="16.8" customHeight="1">
      <c r="A77" s="81" t="s">
        <v>136</v>
      </c>
      <c r="B77" s="78" t="s">
        <v>137</v>
      </c>
      <c r="C77" s="79">
        <v>14732</v>
      </c>
      <c r="D77" s="66">
        <v>14732</v>
      </c>
      <c r="E77" s="28">
        <f t="shared" si="2"/>
        <v>0</v>
      </c>
      <c r="F77" s="28">
        <f t="shared" si="3"/>
        <v>100</v>
      </c>
    </row>
    <row r="78" spans="1:6" s="84" customFormat="1" ht="27.6" customHeight="1">
      <c r="A78" s="81" t="s">
        <v>138</v>
      </c>
      <c r="B78" s="82" t="s">
        <v>139</v>
      </c>
      <c r="C78" s="27">
        <v>7725</v>
      </c>
      <c r="D78" s="83"/>
      <c r="E78" s="28">
        <f t="shared" ref="E78:E92" si="5">D78-C78</f>
        <v>-7725</v>
      </c>
      <c r="F78" s="28">
        <f t="shared" ref="F78:F92" si="6">D78/C78*100</f>
        <v>0</v>
      </c>
    </row>
    <row r="79" spans="1:6" ht="16.8" customHeight="1">
      <c r="A79" s="74"/>
      <c r="B79" s="32" t="s">
        <v>140</v>
      </c>
      <c r="C79" s="19">
        <f>SUM(C68:C78)</f>
        <v>111353</v>
      </c>
      <c r="D79" s="19">
        <f>SUM(D68:D78)</f>
        <v>56989</v>
      </c>
      <c r="E79" s="20">
        <f t="shared" si="5"/>
        <v>-54364</v>
      </c>
      <c r="F79" s="20">
        <f t="shared" si="6"/>
        <v>51.17868400492128</v>
      </c>
    </row>
    <row r="80" spans="1:6" ht="16.8" customHeight="1">
      <c r="A80" s="74"/>
      <c r="B80" s="75" t="s">
        <v>141</v>
      </c>
      <c r="C80" s="35"/>
      <c r="D80" s="23"/>
      <c r="E80" s="28"/>
      <c r="F80" s="28"/>
    </row>
    <row r="81" spans="1:6" ht="16.8" customHeight="1">
      <c r="A81" s="74" t="s">
        <v>142</v>
      </c>
      <c r="B81" s="85" t="s">
        <v>143</v>
      </c>
      <c r="C81" s="16">
        <v>724</v>
      </c>
      <c r="D81" s="23"/>
      <c r="E81" s="28">
        <f t="shared" si="5"/>
        <v>-724</v>
      </c>
      <c r="F81" s="28">
        <f t="shared" si="6"/>
        <v>0</v>
      </c>
    </row>
    <row r="82" spans="1:6" ht="16.8" customHeight="1">
      <c r="A82" s="74" t="s">
        <v>144</v>
      </c>
      <c r="B82" s="85" t="s">
        <v>145</v>
      </c>
      <c r="C82" s="16">
        <v>392</v>
      </c>
      <c r="D82" s="16">
        <f>161+174</f>
        <v>335</v>
      </c>
      <c r="E82" s="28">
        <f t="shared" si="5"/>
        <v>-57</v>
      </c>
      <c r="F82" s="28">
        <f t="shared" si="6"/>
        <v>85.459183673469383</v>
      </c>
    </row>
    <row r="83" spans="1:6" ht="16.8" customHeight="1">
      <c r="A83" s="74" t="s">
        <v>146</v>
      </c>
      <c r="B83" s="85" t="s">
        <v>147</v>
      </c>
      <c r="C83" s="16">
        <v>120</v>
      </c>
      <c r="D83" s="23"/>
      <c r="E83" s="28">
        <f t="shared" si="5"/>
        <v>-120</v>
      </c>
      <c r="F83" s="28">
        <f t="shared" si="6"/>
        <v>0</v>
      </c>
    </row>
    <row r="84" spans="1:6" ht="16.8" customHeight="1">
      <c r="A84" s="74" t="s">
        <v>148</v>
      </c>
      <c r="B84" s="86" t="s">
        <v>149</v>
      </c>
      <c r="C84" s="74" t="s">
        <v>72</v>
      </c>
      <c r="D84" s="39">
        <v>750</v>
      </c>
      <c r="E84" s="28">
        <f>D84</f>
        <v>750</v>
      </c>
      <c r="F84" s="28">
        <v>0</v>
      </c>
    </row>
    <row r="85" spans="1:6" ht="16.8" customHeight="1">
      <c r="A85" s="74" t="s">
        <v>150</v>
      </c>
      <c r="B85" s="26" t="s">
        <v>151</v>
      </c>
      <c r="C85" s="74" t="s">
        <v>72</v>
      </c>
      <c r="D85" s="39">
        <v>69</v>
      </c>
      <c r="E85" s="28">
        <f t="shared" ref="E85:E90" si="7">D85</f>
        <v>69</v>
      </c>
      <c r="F85" s="28">
        <v>0</v>
      </c>
    </row>
    <row r="86" spans="1:6" ht="27.6" customHeight="1">
      <c r="A86" s="74" t="s">
        <v>152</v>
      </c>
      <c r="B86" s="87" t="s">
        <v>153</v>
      </c>
      <c r="C86" s="74" t="s">
        <v>72</v>
      </c>
      <c r="D86" s="39">
        <v>115</v>
      </c>
      <c r="E86" s="28">
        <f t="shared" si="7"/>
        <v>115</v>
      </c>
      <c r="F86" s="28">
        <v>0</v>
      </c>
    </row>
    <row r="87" spans="1:6" ht="16.8" customHeight="1">
      <c r="A87" s="74" t="s">
        <v>154</v>
      </c>
      <c r="B87" s="87" t="s">
        <v>155</v>
      </c>
      <c r="C87" s="74" t="s">
        <v>72</v>
      </c>
      <c r="D87" s="39">
        <v>72</v>
      </c>
      <c r="E87" s="28">
        <f t="shared" si="7"/>
        <v>72</v>
      </c>
      <c r="F87" s="28">
        <v>0</v>
      </c>
    </row>
    <row r="88" spans="1:6" ht="16.8" customHeight="1">
      <c r="A88" s="74" t="s">
        <v>156</v>
      </c>
      <c r="B88" s="88" t="s">
        <v>157</v>
      </c>
      <c r="C88" s="89" t="s">
        <v>72</v>
      </c>
      <c r="D88" s="39">
        <f>79</f>
        <v>79</v>
      </c>
      <c r="E88" s="28">
        <f t="shared" si="7"/>
        <v>79</v>
      </c>
      <c r="F88" s="28">
        <v>0</v>
      </c>
    </row>
    <row r="89" spans="1:6" ht="16.8" customHeight="1">
      <c r="A89" s="74" t="s">
        <v>158</v>
      </c>
      <c r="B89" s="88" t="s">
        <v>159</v>
      </c>
      <c r="C89" s="89" t="s">
        <v>72</v>
      </c>
      <c r="D89" s="39">
        <v>59</v>
      </c>
      <c r="E89" s="28">
        <f t="shared" si="7"/>
        <v>59</v>
      </c>
      <c r="F89" s="28">
        <v>0</v>
      </c>
    </row>
    <row r="90" spans="1:6" ht="16.8" customHeight="1">
      <c r="A90" s="74" t="s">
        <v>160</v>
      </c>
      <c r="B90" s="88" t="s">
        <v>161</v>
      </c>
      <c r="C90" s="89" t="s">
        <v>72</v>
      </c>
      <c r="D90" s="39">
        <v>179</v>
      </c>
      <c r="E90" s="28">
        <f t="shared" si="7"/>
        <v>179</v>
      </c>
      <c r="F90" s="28">
        <v>0</v>
      </c>
    </row>
    <row r="91" spans="1:6" ht="16.8" customHeight="1">
      <c r="A91" s="90"/>
      <c r="B91" s="48" t="s">
        <v>162</v>
      </c>
      <c r="C91" s="19">
        <f>SUM(C81:C90)</f>
        <v>1236</v>
      </c>
      <c r="D91" s="19">
        <f>SUM(D81:D90)</f>
        <v>1658</v>
      </c>
      <c r="E91" s="20">
        <f t="shared" si="5"/>
        <v>422</v>
      </c>
      <c r="F91" s="20">
        <f t="shared" si="6"/>
        <v>134.14239482200648</v>
      </c>
    </row>
    <row r="92" spans="1:6" ht="16.8" customHeight="1">
      <c r="A92" s="90"/>
      <c r="B92" s="48" t="s">
        <v>163</v>
      </c>
      <c r="C92" s="19">
        <f>C15+C35+C47+C59+C66+C79+C91</f>
        <v>1210407.1000000001</v>
      </c>
      <c r="D92" s="19">
        <f>D15+D35+D47+D59+D66+D79+D91</f>
        <v>335308.51699999999</v>
      </c>
      <c r="E92" s="20">
        <f t="shared" si="5"/>
        <v>-875098.5830000001</v>
      </c>
      <c r="F92" s="20">
        <f t="shared" si="6"/>
        <v>27.702127408208359</v>
      </c>
    </row>
    <row r="94" spans="1:6" ht="16.8" customHeight="1">
      <c r="B94" s="91"/>
    </row>
    <row r="95" spans="1:6" ht="16.8" customHeight="1">
      <c r="B95" s="91"/>
    </row>
    <row r="97" spans="2:3" ht="16.8" customHeight="1">
      <c r="B97" s="92"/>
      <c r="C97" s="92"/>
    </row>
  </sheetData>
  <mergeCells count="7">
    <mergeCell ref="B97:C97"/>
    <mergeCell ref="A2:F2"/>
    <mergeCell ref="A5:A6"/>
    <mergeCell ref="B5:B6"/>
    <mergeCell ref="C5:C6"/>
    <mergeCell ref="D5:D6"/>
    <mergeCell ref="E5:F5"/>
  </mergeCells>
  <pageMargins left="0.19685039370078741" right="0.23622047244094491" top="0.43307086614173229" bottom="0.43307086614173229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сайта на 01.07.15г.</vt:lpstr>
      <vt:lpstr>'для сайта на 01.07.15г.'!Заголовки_для_печати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2015-08-03T11:35:18Z</dcterms:created>
  <dcterms:modified xsi:type="dcterms:W3CDTF">2015-08-03T11:36:19Z</dcterms:modified>
</cp:coreProperties>
</file>