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60-6\Desktop\размещение на сайте II полугодие\"/>
    </mc:Choice>
  </mc:AlternateContent>
  <bookViews>
    <workbookView xWindow="0" yWindow="0" windowWidth="28800" windowHeight="12480"/>
  </bookViews>
  <sheets>
    <sheet name="исп ТС нов вар" sheetId="1" r:id="rId1"/>
  </sheets>
  <definedNames>
    <definedName name="_GoBack" localSheetId="0">'исп ТС нов вар'!$C$4</definedName>
    <definedName name="_xlnm.Print_Titles" localSheetId="0">'исп ТС нов вар'!$4:$4</definedName>
    <definedName name="_xlnm.Print_Area" localSheetId="0">'исп ТС нов вар'!$A$1:$G$99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96" i="1"/>
  <c r="E95" i="1"/>
  <c r="F45" i="1" l="1"/>
  <c r="F44" i="1"/>
  <c r="F39" i="1" l="1"/>
  <c r="E58" i="1" l="1"/>
  <c r="E63" i="1"/>
  <c r="E59" i="1"/>
  <c r="E78" i="1"/>
  <c r="E76" i="1"/>
  <c r="E68" i="1"/>
  <c r="E61" i="1"/>
  <c r="E60" i="1"/>
  <c r="E29" i="1"/>
  <c r="E37" i="1"/>
  <c r="E46" i="1"/>
  <c r="E86" i="1"/>
  <c r="E17" i="1" l="1"/>
  <c r="E9" i="1"/>
  <c r="F95" i="1" l="1"/>
  <c r="F92" i="1"/>
  <c r="F91" i="1"/>
  <c r="F89" i="1"/>
  <c r="F86" i="1"/>
  <c r="F85" i="1"/>
  <c r="F84" i="1"/>
  <c r="F83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D65" i="1"/>
  <c r="F64" i="1"/>
  <c r="F63" i="1"/>
  <c r="F62" i="1"/>
  <c r="F61" i="1"/>
  <c r="F60" i="1"/>
  <c r="F59" i="1"/>
  <c r="F58" i="1"/>
  <c r="F57" i="1"/>
  <c r="F56" i="1"/>
  <c r="D52" i="1"/>
  <c r="F48" i="1"/>
  <c r="F47" i="1"/>
  <c r="F46" i="1"/>
  <c r="F43" i="1"/>
  <c r="D41" i="1"/>
  <c r="F40" i="1"/>
  <c r="F38" i="1"/>
  <c r="F37" i="1"/>
  <c r="F34" i="1"/>
  <c r="F33" i="1"/>
  <c r="F32" i="1"/>
  <c r="F31" i="1"/>
  <c r="F29" i="1"/>
  <c r="F28" i="1"/>
  <c r="F27" i="1"/>
  <c r="F26" i="1"/>
  <c r="F25" i="1"/>
  <c r="D22" i="1"/>
  <c r="F21" i="1"/>
  <c r="E19" i="1"/>
  <c r="F19" i="1" s="1"/>
  <c r="F18" i="1"/>
  <c r="F17" i="1"/>
  <c r="F16" i="1"/>
  <c r="E15" i="1"/>
  <c r="F15" i="1" s="1"/>
  <c r="F14" i="1"/>
  <c r="D12" i="1"/>
  <c r="F11" i="1"/>
  <c r="F10" i="1"/>
  <c r="D7" i="1"/>
  <c r="F30" i="1" l="1"/>
  <c r="D50" i="1"/>
  <c r="D49" i="1" s="1"/>
  <c r="E55" i="1"/>
  <c r="F55" i="1" s="1"/>
  <c r="E65" i="1"/>
  <c r="F65" i="1" s="1"/>
  <c r="D5" i="1"/>
  <c r="F36" i="1"/>
  <c r="E12" i="1"/>
  <c r="F12" i="1" s="1"/>
  <c r="F93" i="1"/>
  <c r="E7" i="1"/>
  <c r="F9" i="1"/>
  <c r="E41" i="1"/>
  <c r="E52" i="1"/>
  <c r="F54" i="1"/>
  <c r="D80" i="1" l="1"/>
  <c r="D82" i="1" s="1"/>
  <c r="F82" i="1" s="1"/>
  <c r="E22" i="1"/>
  <c r="E5" i="1" s="1"/>
  <c r="F41" i="1"/>
  <c r="F96" i="1"/>
  <c r="E50" i="1"/>
  <c r="F52" i="1"/>
  <c r="F7" i="1"/>
  <c r="D87" i="1" l="1"/>
  <c r="F22" i="1"/>
  <c r="F5" i="1"/>
  <c r="F50" i="1"/>
  <c r="E49" i="1"/>
  <c r="E80" i="1" s="1"/>
  <c r="F80" i="1" l="1"/>
  <c r="E81" i="1"/>
  <c r="F49" i="1"/>
  <c r="F81" i="1" l="1"/>
</calcChain>
</file>

<file path=xl/sharedStrings.xml><?xml version="1.0" encoding="utf-8"?>
<sst xmlns="http://schemas.openxmlformats.org/spreadsheetml/2006/main" count="307" uniqueCount="162">
  <si>
    <t>Наименование показателей</t>
  </si>
  <si>
    <t>Ед. изм</t>
  </si>
  <si>
    <t>Утвержденная тарифная смета на 2017 год</t>
  </si>
  <si>
    <t>Причины отклонения</t>
  </si>
  <si>
    <t>тыс. тенге</t>
  </si>
  <si>
    <t>I</t>
  </si>
  <si>
    <t>Затраты на производство товаров и предоставление услуг, всего</t>
  </si>
  <si>
    <t>в том числе:</t>
  </si>
  <si>
    <t>Материальные затраты всего,</t>
  </si>
  <si>
    <t>1.1</t>
  </si>
  <si>
    <t>Сырье и материалы</t>
  </si>
  <si>
    <t>-//-</t>
  </si>
  <si>
    <t>1.2</t>
  </si>
  <si>
    <t>ГСМ</t>
  </si>
  <si>
    <t>1.3</t>
  </si>
  <si>
    <t>Энергия</t>
  </si>
  <si>
    <r>
      <t>-</t>
    </r>
    <r>
      <rPr>
        <sz val="12"/>
        <color theme="1"/>
        <rFont val="Calibri"/>
        <family val="2"/>
        <charset val="204"/>
        <scheme val="minor"/>
      </rPr>
      <t>//-</t>
    </r>
  </si>
  <si>
    <t>Расходы на оплату труда всего,</t>
  </si>
  <si>
    <t>2.1</t>
  </si>
  <si>
    <t>Заработная плата производственного персонала</t>
  </si>
  <si>
    <t>2.2</t>
  </si>
  <si>
    <t>Социальный налог и социальные отчисления</t>
  </si>
  <si>
    <t>2.3</t>
  </si>
  <si>
    <t>Обязательные профессиональные пенсионные взносы</t>
  </si>
  <si>
    <t>2.4</t>
  </si>
  <si>
    <t>Обязательное социальное медицинское страхование</t>
  </si>
  <si>
    <t>Амортизация</t>
  </si>
  <si>
    <t>Ремонт, всего</t>
  </si>
  <si>
    <t>4.1</t>
  </si>
  <si>
    <t>Капитальный ремонт, не приводящий к увеличению стоимости основных фондов</t>
  </si>
  <si>
    <t xml:space="preserve">Услуги производственного характера, всего </t>
  </si>
  <si>
    <t>5.1</t>
  </si>
  <si>
    <t>Услуги автотранспорта и механизмов</t>
  </si>
  <si>
    <t>Услуги водоснабжения и канализации</t>
  </si>
  <si>
    <t>5.2</t>
  </si>
  <si>
    <t>Поверка средств измерений, защитных средств, допуск бригады</t>
  </si>
  <si>
    <t>5.3</t>
  </si>
  <si>
    <t>Топогеодезические работы</t>
  </si>
  <si>
    <t>5.4</t>
  </si>
  <si>
    <t>Восстановление благоустройства (замена асфальта, брусчатки, газона)</t>
  </si>
  <si>
    <t>5.5</t>
  </si>
  <si>
    <t>Услуги связи</t>
  </si>
  <si>
    <t>5.6</t>
  </si>
  <si>
    <t>Обслуживание, ремонт основных средств</t>
  </si>
  <si>
    <t>5.7</t>
  </si>
  <si>
    <t>Информационное обслуживание</t>
  </si>
  <si>
    <t>5.8</t>
  </si>
  <si>
    <t>Ультразвуковой контроль сварных соединений,  теплоизоляционные работы</t>
  </si>
  <si>
    <t>В связи с производственной необходимостью дополнительно были проведены расходы</t>
  </si>
  <si>
    <t>5.9</t>
  </si>
  <si>
    <t>Расходы по экологии</t>
  </si>
  <si>
    <t>5.10</t>
  </si>
  <si>
    <t>Расходы по энергоаудиту, энергоменеджменту</t>
  </si>
  <si>
    <t>5.11</t>
  </si>
  <si>
    <t>Демеркуризация ртутьсодержащих отходов</t>
  </si>
  <si>
    <t>5.12</t>
  </si>
  <si>
    <t xml:space="preserve">Ремонт теплотехнического, электрооборудования и кислородных баллонов  </t>
  </si>
  <si>
    <t>5.13</t>
  </si>
  <si>
    <t>Техобслуживание транспортных средств</t>
  </si>
  <si>
    <t>5.14</t>
  </si>
  <si>
    <t>Захоронение твердо-бытовых, строительных и производственных отходов</t>
  </si>
  <si>
    <t>5.15</t>
  </si>
  <si>
    <t>Гидрометеорологические услуги</t>
  </si>
  <si>
    <t>5.16</t>
  </si>
  <si>
    <t>Услуги по выдаче экспертного заключения о техническом состоянии основного и вспомогательного оборудования</t>
  </si>
  <si>
    <t>Прочие затраты всего,</t>
  </si>
  <si>
    <t>6.1</t>
  </si>
  <si>
    <t>Безопасность  и  охрана труда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</si>
  <si>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</si>
  <si>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</si>
  <si>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</si>
  <si>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</si>
  <si>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</si>
  <si>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</si>
  <si>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6.5</t>
  </si>
  <si>
    <t>Канцелярские товары</t>
  </si>
  <si>
    <t>6.6</t>
  </si>
  <si>
    <t>Бланочная продукция</t>
  </si>
  <si>
    <t>II</t>
  </si>
  <si>
    <t>Расходы периода, всего</t>
  </si>
  <si>
    <t>Общие и административные расходы всего,</t>
  </si>
  <si>
    <t>7.1</t>
  </si>
  <si>
    <t>7.1.1</t>
  </si>
  <si>
    <t>Заработная плата административного персонала</t>
  </si>
  <si>
    <t>7.1.2</t>
  </si>
  <si>
    <t>7.1.3</t>
  </si>
  <si>
    <t>7.2</t>
  </si>
  <si>
    <t>7.3</t>
  </si>
  <si>
    <t>Налоговые платежи и сборы</t>
  </si>
  <si>
    <t>7.4</t>
  </si>
  <si>
    <t>Материалы</t>
  </si>
  <si>
    <t xml:space="preserve">Проведен ремонт вентиляционной системы здания </t>
  </si>
  <si>
    <t>7.5</t>
  </si>
  <si>
    <t>Коммунальные расходы</t>
  </si>
  <si>
    <t>7.6</t>
  </si>
  <si>
    <t>7.7</t>
  </si>
  <si>
    <t>7.8</t>
  </si>
  <si>
    <t>Информационные, консультационные, аудиторские услуги</t>
  </si>
  <si>
    <t>7.9</t>
  </si>
  <si>
    <t>Услуги банка</t>
  </si>
  <si>
    <t>7.10</t>
  </si>
  <si>
    <t>Прочие расходы всего,</t>
  </si>
  <si>
    <t>7.10.1</t>
  </si>
  <si>
    <t>Охрана объектов</t>
  </si>
  <si>
    <t>7.10.2</t>
  </si>
  <si>
    <t>Содержание оргтехники, обслуживание лицензионных программ</t>
  </si>
  <si>
    <t>7.10.3</t>
  </si>
  <si>
    <t>Проездные билеты</t>
  </si>
  <si>
    <t>7.10.4</t>
  </si>
  <si>
    <t>7.10.5</t>
  </si>
  <si>
    <t>Периодическая печать</t>
  </si>
  <si>
    <t>7.10.6</t>
  </si>
  <si>
    <t>7.10.7</t>
  </si>
  <si>
    <t>Услуги типографии</t>
  </si>
  <si>
    <t>7.10.8</t>
  </si>
  <si>
    <t>7.10.9</t>
  </si>
  <si>
    <t>Хозяйственные товары</t>
  </si>
  <si>
    <t>7.10.10</t>
  </si>
  <si>
    <t>Содержание служебного автотранспорта</t>
  </si>
  <si>
    <t>7.10.11</t>
  </si>
  <si>
    <t>Услуги почты</t>
  </si>
  <si>
    <t>7.10.12</t>
  </si>
  <si>
    <t>Нотариальные услуги</t>
  </si>
  <si>
    <t>7.10.13</t>
  </si>
  <si>
    <t>Расходы на выплату вознаграждения</t>
  </si>
  <si>
    <t>III</t>
  </si>
  <si>
    <t>Всего затрат</t>
  </si>
  <si>
    <t>IV</t>
  </si>
  <si>
    <t>Прибыль</t>
  </si>
  <si>
    <t>V</t>
  </si>
  <si>
    <t>Всего доходов</t>
  </si>
  <si>
    <t>VI</t>
  </si>
  <si>
    <t>Объем оказываемых услуг</t>
  </si>
  <si>
    <t>Гкал</t>
  </si>
  <si>
    <t>VII</t>
  </si>
  <si>
    <t>Нормативные технические потери</t>
  </si>
  <si>
    <t xml:space="preserve">% </t>
  </si>
  <si>
    <t>VIII</t>
  </si>
  <si>
    <t>Тариф</t>
  </si>
  <si>
    <t>тенге/Гкал</t>
  </si>
  <si>
    <t>Справочно:</t>
  </si>
  <si>
    <t>Среднесписочная численность персонала,</t>
  </si>
  <si>
    <t>чел.</t>
  </si>
  <si>
    <t>8.1</t>
  </si>
  <si>
    <t>Производственный персонал</t>
  </si>
  <si>
    <t>8.2</t>
  </si>
  <si>
    <t>Административный персонал</t>
  </si>
  <si>
    <t>Среднемесячная заработная плата, всего</t>
  </si>
  <si>
    <t>тенге</t>
  </si>
  <si>
    <t>9.1</t>
  </si>
  <si>
    <t>производственного персонала</t>
  </si>
  <si>
    <t>9.2</t>
  </si>
  <si>
    <t>административного персонала</t>
  </si>
  <si>
    <t xml:space="preserve">Отклонение,  % </t>
  </si>
  <si>
    <t>Информация о ходе исполнения утвержденной тарифной сметы за  второе полугодие 2017 года</t>
  </si>
  <si>
    <t>Отклонение в связи со сравнением затрат второго полугодия с годовыми утвержденными затратами тарифной сметы</t>
  </si>
  <si>
    <t>Расходы проведены в первом полугодии</t>
  </si>
  <si>
    <t>Выполнено в полном объеме</t>
  </si>
  <si>
    <t>Фактические показатели за II полугодие 2017г.</t>
  </si>
  <si>
    <t>Выплаты  производятся с 1 июля 2017года</t>
  </si>
  <si>
    <t>исп. Ш. Жумажанова</t>
  </si>
  <si>
    <t>Расходы на выплату вознаграждения по кредитным средствам, направленым на реализацию программы "Нұрлы жол".  В тарифной смете предусмотрены расходы на выплату вознаграждения на введенные в эксплуатацию основные средства стоимостью 10 954,3 млн. тенге. Фактические расходы расчитаны на основные средства стоимостью 23230,4 млн.тенге (дополнительно в октябре принято 7 430 млн. тенге, ноябре - 4 846,1 млн.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</si>
</sst>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Alignment="1">
      <alignment horizontal="right"/>
    </xf>
    <xf numFmtId="3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9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3" fontId="4" fillId="0" borderId="3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3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right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49" fontId="2" fillId="0" borderId="0" xfId="0" applyNumberFormat="1" applyFont="1" applyFill="1" applyAlignment="1">
      <alignment vertical="center"/>
    </xf>
    <xf numFmtId="49" fontId="2" fillId="0" borderId="3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9"/>
  <sheetViews>
    <sheetView tabSelected="1" view="pageBreakPreview" zoomScale="90" zoomScaleNormal="100" zoomScaleSheetLayoutView="90" workbookViewId="0">
      <pane xSplit="3" ySplit="4" topLeftCell="D74" activePane="bottomRight" state="frozen"/>
      <selection pane="topRight" activeCell="D1" sqref="D1"/>
      <selection pane="bottomLeft" activeCell="A6" sqref="A6"/>
      <selection pane="bottomRight" activeCell="D79" sqref="D79"/>
    </sheetView>
  </sheetViews>
  <sheetFormatPr defaultRowHeight="15.75" x14ac:dyDescent="0.25"/>
  <cols>
    <col min="1" max="1" width="9.5703125" style="54" bestFit="1" customWidth="1"/>
    <col min="2" max="2" width="45" style="22" customWidth="1"/>
    <col min="3" max="3" width="9.140625" style="22"/>
    <col min="4" max="4" width="16.140625" style="22" customWidth="1"/>
    <col min="5" max="5" width="16.42578125" style="22" customWidth="1"/>
    <col min="6" max="6" width="14.7109375" style="22" customWidth="1"/>
    <col min="7" max="7" width="47.85546875" style="22" customWidth="1"/>
    <col min="8" max="16384" width="9.140625" style="22"/>
  </cols>
  <sheetData>
    <row r="2" spans="1:7" x14ac:dyDescent="0.25">
      <c r="A2" s="62" t="s">
        <v>154</v>
      </c>
      <c r="B2" s="62"/>
      <c r="C2" s="62"/>
      <c r="D2" s="62"/>
      <c r="E2" s="62"/>
      <c r="F2" s="62"/>
      <c r="G2" s="62"/>
    </row>
    <row r="3" spans="1:7" x14ac:dyDescent="0.25">
      <c r="E3" s="1"/>
      <c r="F3" s="30"/>
      <c r="G3" s="1"/>
    </row>
    <row r="4" spans="1:7" ht="63" customHeight="1" x14ac:dyDescent="0.25">
      <c r="A4" s="31"/>
      <c r="B4" s="32" t="s">
        <v>0</v>
      </c>
      <c r="C4" s="32" t="s">
        <v>1</v>
      </c>
      <c r="D4" s="32" t="s">
        <v>2</v>
      </c>
      <c r="E4" s="33" t="s">
        <v>158</v>
      </c>
      <c r="F4" s="34" t="s">
        <v>153</v>
      </c>
      <c r="G4" s="59" t="s">
        <v>3</v>
      </c>
    </row>
    <row r="5" spans="1:7" ht="31.5" x14ac:dyDescent="0.25">
      <c r="A5" s="40" t="s">
        <v>5</v>
      </c>
      <c r="B5" s="35" t="s">
        <v>6</v>
      </c>
      <c r="C5" s="23" t="s">
        <v>4</v>
      </c>
      <c r="D5" s="2">
        <f>D7+D12+D18+D19+D22+D41</f>
        <v>3645173.6729766</v>
      </c>
      <c r="E5" s="2">
        <f>E7+E12+E18+E19+E22+E41</f>
        <v>1849572.2479000001</v>
      </c>
      <c r="F5" s="12">
        <f>E5/D5*100-100</f>
        <v>-49.259694768132569</v>
      </c>
      <c r="G5" s="28"/>
    </row>
    <row r="6" spans="1:7" x14ac:dyDescent="0.25">
      <c r="A6" s="55"/>
      <c r="B6" s="36" t="s">
        <v>7</v>
      </c>
      <c r="C6" s="37"/>
      <c r="D6" s="2"/>
      <c r="E6" s="3"/>
      <c r="F6" s="12"/>
      <c r="G6" s="3"/>
    </row>
    <row r="7" spans="1:7" x14ac:dyDescent="0.25">
      <c r="A7" s="40">
        <v>1</v>
      </c>
      <c r="B7" s="35" t="s">
        <v>8</v>
      </c>
      <c r="C7" s="38"/>
      <c r="D7" s="2">
        <f>D9+D10+D11</f>
        <v>728216.14430099993</v>
      </c>
      <c r="E7" s="2">
        <f>E9+E10+E11</f>
        <v>410936.57900000003</v>
      </c>
      <c r="F7" s="12">
        <f>E7/D7*100-100</f>
        <v>-43.56942204371893</v>
      </c>
      <c r="G7" s="28"/>
    </row>
    <row r="8" spans="1:7" x14ac:dyDescent="0.25">
      <c r="A8" s="55"/>
      <c r="B8" s="36" t="s">
        <v>7</v>
      </c>
      <c r="C8" s="37"/>
      <c r="D8" s="6"/>
      <c r="E8" s="3"/>
      <c r="F8" s="12"/>
      <c r="G8" s="3"/>
    </row>
    <row r="9" spans="1:7" ht="24.75" x14ac:dyDescent="0.25">
      <c r="A9" s="13" t="s">
        <v>9</v>
      </c>
      <c r="B9" s="27" t="s">
        <v>10</v>
      </c>
      <c r="C9" s="11" t="s">
        <v>11</v>
      </c>
      <c r="D9" s="4">
        <v>240876</v>
      </c>
      <c r="E9" s="4">
        <f>151552.004+10343.27+75.88+185.834+891.465+352.333</f>
        <v>163400.78599999999</v>
      </c>
      <c r="F9" s="12">
        <f>E9/D9*100-100</f>
        <v>-32.163940782809419</v>
      </c>
      <c r="G9" s="52" t="s">
        <v>155</v>
      </c>
    </row>
    <row r="10" spans="1:7" ht="24.75" x14ac:dyDescent="0.25">
      <c r="A10" s="13" t="s">
        <v>12</v>
      </c>
      <c r="B10" s="27" t="s">
        <v>13</v>
      </c>
      <c r="C10" s="11" t="s">
        <v>11</v>
      </c>
      <c r="D10" s="4">
        <v>64497</v>
      </c>
      <c r="E10" s="4">
        <v>32419.106</v>
      </c>
      <c r="F10" s="12">
        <f>E10/D10*100-100</f>
        <v>-49.7354822704932</v>
      </c>
      <c r="G10" s="52" t="s">
        <v>155</v>
      </c>
    </row>
    <row r="11" spans="1:7" ht="24.75" x14ac:dyDescent="0.25">
      <c r="A11" s="13" t="s">
        <v>14</v>
      </c>
      <c r="B11" s="27" t="s">
        <v>15</v>
      </c>
      <c r="C11" s="38" t="s">
        <v>16</v>
      </c>
      <c r="D11" s="4">
        <v>422843.14430099993</v>
      </c>
      <c r="E11" s="4">
        <v>215116.68700000001</v>
      </c>
      <c r="F11" s="12">
        <f>E11/D11*100-100</f>
        <v>-49.126126342758049</v>
      </c>
      <c r="G11" s="52" t="s">
        <v>155</v>
      </c>
    </row>
    <row r="12" spans="1:7" x14ac:dyDescent="0.25">
      <c r="A12" s="40">
        <v>2</v>
      </c>
      <c r="B12" s="35" t="s">
        <v>17</v>
      </c>
      <c r="C12" s="11" t="s">
        <v>11</v>
      </c>
      <c r="D12" s="2">
        <f>D14+D15+D16+D17</f>
        <v>1406332.5286756</v>
      </c>
      <c r="E12" s="2">
        <f>E14+E15+E16+E17</f>
        <v>726691.18590000004</v>
      </c>
      <c r="F12" s="12">
        <f>E12/D12*100-100</f>
        <v>-48.327214859749112</v>
      </c>
      <c r="G12" s="10"/>
    </row>
    <row r="13" spans="1:7" x14ac:dyDescent="0.25">
      <c r="A13" s="55"/>
      <c r="B13" s="36" t="s">
        <v>7</v>
      </c>
      <c r="C13" s="39"/>
      <c r="D13" s="20"/>
      <c r="E13" s="3"/>
      <c r="F13" s="12"/>
      <c r="G13" s="10"/>
    </row>
    <row r="14" spans="1:7" ht="31.5" x14ac:dyDescent="0.25">
      <c r="A14" s="13" t="s">
        <v>18</v>
      </c>
      <c r="B14" s="19" t="s">
        <v>19</v>
      </c>
      <c r="C14" s="11" t="s">
        <v>11</v>
      </c>
      <c r="D14" s="4">
        <v>1268226</v>
      </c>
      <c r="E14" s="4">
        <v>651994.1</v>
      </c>
      <c r="F14" s="12">
        <f t="shared" ref="F14:F19" si="0">E14/D14*100-100</f>
        <v>-48.590069908675581</v>
      </c>
      <c r="G14" s="52" t="s">
        <v>155</v>
      </c>
    </row>
    <row r="15" spans="1:7" ht="31.5" x14ac:dyDescent="0.25">
      <c r="A15" s="13" t="s">
        <v>20</v>
      </c>
      <c r="B15" s="27" t="s">
        <v>21</v>
      </c>
      <c r="C15" s="11" t="s">
        <v>11</v>
      </c>
      <c r="D15" s="4">
        <v>125554</v>
      </c>
      <c r="E15" s="4">
        <f>E14*0.099</f>
        <v>64547.4159</v>
      </c>
      <c r="F15" s="12">
        <f t="shared" si="0"/>
        <v>-48.589916768880329</v>
      </c>
      <c r="G15" s="52" t="s">
        <v>155</v>
      </c>
    </row>
    <row r="16" spans="1:7" ht="35.25" customHeight="1" x14ac:dyDescent="0.25">
      <c r="A16" s="13" t="s">
        <v>22</v>
      </c>
      <c r="B16" s="27" t="s">
        <v>23</v>
      </c>
      <c r="C16" s="11" t="s">
        <v>11</v>
      </c>
      <c r="D16" s="4">
        <v>5797</v>
      </c>
      <c r="E16" s="4">
        <v>3629.7289999999998</v>
      </c>
      <c r="F16" s="12">
        <f t="shared" si="0"/>
        <v>-37.386079006382609</v>
      </c>
      <c r="G16" s="52" t="s">
        <v>155</v>
      </c>
    </row>
    <row r="17" spans="1:7" ht="31.5" x14ac:dyDescent="0.25">
      <c r="A17" s="13" t="s">
        <v>24</v>
      </c>
      <c r="B17" s="19" t="s">
        <v>25</v>
      </c>
      <c r="C17" s="11" t="s">
        <v>11</v>
      </c>
      <c r="D17" s="4">
        <v>6755.5286756000005</v>
      </c>
      <c r="E17" s="4">
        <f>E14*0.01</f>
        <v>6519.9409999999998</v>
      </c>
      <c r="F17" s="12">
        <f t="shared" si="0"/>
        <v>-3.4873314423327031</v>
      </c>
      <c r="G17" s="53" t="s">
        <v>159</v>
      </c>
    </row>
    <row r="18" spans="1:7" ht="24.75" x14ac:dyDescent="0.25">
      <c r="A18" s="40">
        <v>3</v>
      </c>
      <c r="B18" s="41" t="s">
        <v>26</v>
      </c>
      <c r="C18" s="42" t="s">
        <v>11</v>
      </c>
      <c r="D18" s="6">
        <v>1211983</v>
      </c>
      <c r="E18" s="6">
        <v>593016.82400000002</v>
      </c>
      <c r="F18" s="12">
        <f t="shared" si="0"/>
        <v>-51.070532837506796</v>
      </c>
      <c r="G18" s="52" t="s">
        <v>155</v>
      </c>
    </row>
    <row r="19" spans="1:7" x14ac:dyDescent="0.25">
      <c r="A19" s="40">
        <v>4</v>
      </c>
      <c r="B19" s="35" t="s">
        <v>27</v>
      </c>
      <c r="C19" s="14" t="s">
        <v>11</v>
      </c>
      <c r="D19" s="15">
        <v>197000</v>
      </c>
      <c r="E19" s="6">
        <f>E21</f>
        <v>58432.114000000001</v>
      </c>
      <c r="F19" s="12">
        <f t="shared" si="0"/>
        <v>-70.339028426395942</v>
      </c>
      <c r="G19" s="10"/>
    </row>
    <row r="20" spans="1:7" x14ac:dyDescent="0.25">
      <c r="A20" s="55"/>
      <c r="B20" s="36" t="s">
        <v>7</v>
      </c>
      <c r="C20" s="39"/>
      <c r="D20" s="20"/>
      <c r="E20" s="3"/>
      <c r="F20" s="12"/>
      <c r="G20" s="10"/>
    </row>
    <row r="21" spans="1:7" ht="31.5" x14ac:dyDescent="0.25">
      <c r="A21" s="13" t="s">
        <v>28</v>
      </c>
      <c r="B21" s="27" t="s">
        <v>29</v>
      </c>
      <c r="C21" s="11" t="s">
        <v>11</v>
      </c>
      <c r="D21" s="6">
        <v>197000</v>
      </c>
      <c r="E21" s="6">
        <v>58432.114000000001</v>
      </c>
      <c r="F21" s="12">
        <f>E21/D21*100-100</f>
        <v>-70.339028426395942</v>
      </c>
      <c r="G21" s="52" t="s">
        <v>155</v>
      </c>
    </row>
    <row r="22" spans="1:7" ht="31.5" x14ac:dyDescent="0.25">
      <c r="A22" s="40">
        <v>5</v>
      </c>
      <c r="B22" s="41" t="s">
        <v>30</v>
      </c>
      <c r="C22" s="11" t="s">
        <v>11</v>
      </c>
      <c r="D22" s="6">
        <f>D24+D25+D26+D27+D28+D29+D30+D31+D32+D33+D34+D35+D36+D37+D38+D39+D40</f>
        <v>62838</v>
      </c>
      <c r="E22" s="6">
        <f>E24+E25+E26+E27+E28+E29+E30+E31+E32+E33+E34+E35+E36+E37+E38+E39+E40</f>
        <v>40194.668999999994</v>
      </c>
      <c r="F22" s="12">
        <f>E22/D22*100-100</f>
        <v>-36.034455265921906</v>
      </c>
      <c r="G22" s="10"/>
    </row>
    <row r="23" spans="1:7" x14ac:dyDescent="0.25">
      <c r="A23" s="55"/>
      <c r="B23" s="36" t="s">
        <v>7</v>
      </c>
      <c r="C23" s="39"/>
      <c r="D23" s="15"/>
      <c r="E23" s="3"/>
      <c r="F23" s="12"/>
      <c r="G23" s="10"/>
    </row>
    <row r="24" spans="1:7" hidden="1" x14ac:dyDescent="0.25">
      <c r="A24" s="13" t="s">
        <v>31</v>
      </c>
      <c r="B24" s="10" t="s">
        <v>32</v>
      </c>
      <c r="C24" s="14" t="s">
        <v>11</v>
      </c>
      <c r="D24" s="4">
        <v>0</v>
      </c>
      <c r="E24" s="7">
        <v>0</v>
      </c>
      <c r="F24" s="12"/>
      <c r="G24" s="10"/>
    </row>
    <row r="25" spans="1:7" ht="24.75" x14ac:dyDescent="0.25">
      <c r="A25" s="13" t="s">
        <v>31</v>
      </c>
      <c r="B25" s="10" t="s">
        <v>33</v>
      </c>
      <c r="C25" s="14" t="s">
        <v>11</v>
      </c>
      <c r="D25" s="4">
        <v>24548</v>
      </c>
      <c r="E25" s="4">
        <v>12333.439</v>
      </c>
      <c r="F25" s="12">
        <f t="shared" ref="F25:F41" si="1">E25/D25*100-100</f>
        <v>-49.757866221280757</v>
      </c>
      <c r="G25" s="52" t="s">
        <v>155</v>
      </c>
    </row>
    <row r="26" spans="1:7" ht="31.5" x14ac:dyDescent="0.25">
      <c r="A26" s="9" t="s">
        <v>34</v>
      </c>
      <c r="B26" s="10" t="s">
        <v>35</v>
      </c>
      <c r="C26" s="14" t="s">
        <v>11</v>
      </c>
      <c r="D26" s="4">
        <v>3851</v>
      </c>
      <c r="E26" s="4">
        <v>2535.27</v>
      </c>
      <c r="F26" s="12">
        <f t="shared" si="1"/>
        <v>-34.165930927031937</v>
      </c>
      <c r="G26" s="52" t="s">
        <v>155</v>
      </c>
    </row>
    <row r="27" spans="1:7" x14ac:dyDescent="0.25">
      <c r="A27" s="9" t="s">
        <v>36</v>
      </c>
      <c r="B27" s="10" t="s">
        <v>37</v>
      </c>
      <c r="C27" s="11" t="s">
        <v>11</v>
      </c>
      <c r="D27" s="4">
        <v>134</v>
      </c>
      <c r="E27" s="4">
        <v>0</v>
      </c>
      <c r="F27" s="12">
        <f t="shared" si="1"/>
        <v>-100</v>
      </c>
      <c r="G27" s="52" t="s">
        <v>156</v>
      </c>
    </row>
    <row r="28" spans="1:7" ht="37.5" customHeight="1" x14ac:dyDescent="0.25">
      <c r="A28" s="13" t="s">
        <v>38</v>
      </c>
      <c r="B28" s="10" t="s">
        <v>39</v>
      </c>
      <c r="C28" s="14" t="s">
        <v>11</v>
      </c>
      <c r="D28" s="4">
        <v>15789</v>
      </c>
      <c r="E28" s="4">
        <v>11818.294</v>
      </c>
      <c r="F28" s="12">
        <f t="shared" si="1"/>
        <v>-25.148559123440378</v>
      </c>
      <c r="G28" s="53" t="s">
        <v>155</v>
      </c>
    </row>
    <row r="29" spans="1:7" ht="26.25" customHeight="1" x14ac:dyDescent="0.25">
      <c r="A29" s="9" t="s">
        <v>40</v>
      </c>
      <c r="B29" s="10" t="s">
        <v>41</v>
      </c>
      <c r="C29" s="11" t="s">
        <v>11</v>
      </c>
      <c r="D29" s="4">
        <v>3524</v>
      </c>
      <c r="E29" s="4">
        <f>9.3+2051.821</f>
        <v>2061.1210000000001</v>
      </c>
      <c r="F29" s="12">
        <f t="shared" si="1"/>
        <v>-41.511889897843361</v>
      </c>
      <c r="G29" s="52" t="s">
        <v>155</v>
      </c>
    </row>
    <row r="30" spans="1:7" ht="24.75" x14ac:dyDescent="0.25">
      <c r="A30" s="13" t="s">
        <v>42</v>
      </c>
      <c r="B30" s="10" t="s">
        <v>43</v>
      </c>
      <c r="C30" s="14" t="s">
        <v>11</v>
      </c>
      <c r="D30" s="4">
        <v>5101</v>
      </c>
      <c r="E30" s="4">
        <v>4390.4570000000003</v>
      </c>
      <c r="F30" s="12">
        <f>E30/D30*100-100</f>
        <v>-13.929484414820621</v>
      </c>
      <c r="G30" s="52" t="s">
        <v>155</v>
      </c>
    </row>
    <row r="31" spans="1:7" ht="24.75" x14ac:dyDescent="0.25">
      <c r="A31" s="9" t="s">
        <v>44</v>
      </c>
      <c r="B31" s="10" t="s">
        <v>45</v>
      </c>
      <c r="C31" s="14" t="s">
        <v>11</v>
      </c>
      <c r="D31" s="4">
        <v>511</v>
      </c>
      <c r="E31" s="4">
        <v>321.887</v>
      </c>
      <c r="F31" s="12">
        <f t="shared" si="1"/>
        <v>-37.008414872798433</v>
      </c>
      <c r="G31" s="52" t="s">
        <v>155</v>
      </c>
    </row>
    <row r="32" spans="1:7" ht="31.5" x14ac:dyDescent="0.25">
      <c r="A32" s="13" t="s">
        <v>46</v>
      </c>
      <c r="B32" s="10" t="s">
        <v>47</v>
      </c>
      <c r="C32" s="11" t="s">
        <v>11</v>
      </c>
      <c r="D32" s="4">
        <v>25</v>
      </c>
      <c r="E32" s="4">
        <v>149.191</v>
      </c>
      <c r="F32" s="12">
        <f t="shared" si="1"/>
        <v>496.76400000000001</v>
      </c>
      <c r="G32" s="5" t="s">
        <v>48</v>
      </c>
    </row>
    <row r="33" spans="1:7" ht="24.75" x14ac:dyDescent="0.25">
      <c r="A33" s="9" t="s">
        <v>49</v>
      </c>
      <c r="B33" s="10" t="s">
        <v>50</v>
      </c>
      <c r="C33" s="11" t="s">
        <v>11</v>
      </c>
      <c r="D33" s="4">
        <v>1850</v>
      </c>
      <c r="E33" s="4">
        <v>1499.13</v>
      </c>
      <c r="F33" s="12">
        <f t="shared" si="1"/>
        <v>-18.965945945945933</v>
      </c>
      <c r="G33" s="52" t="s">
        <v>155</v>
      </c>
    </row>
    <row r="34" spans="1:7" ht="24" customHeight="1" x14ac:dyDescent="0.25">
      <c r="A34" s="13" t="s">
        <v>51</v>
      </c>
      <c r="B34" s="10" t="s">
        <v>52</v>
      </c>
      <c r="C34" s="14" t="s">
        <v>11</v>
      </c>
      <c r="D34" s="4">
        <v>249</v>
      </c>
      <c r="E34" s="4">
        <v>0</v>
      </c>
      <c r="F34" s="12">
        <f t="shared" si="1"/>
        <v>-100</v>
      </c>
      <c r="G34" s="53" t="s">
        <v>156</v>
      </c>
    </row>
    <row r="35" spans="1:7" ht="25.5" customHeight="1" x14ac:dyDescent="0.25">
      <c r="A35" s="9" t="s">
        <v>53</v>
      </c>
      <c r="B35" s="10" t="s">
        <v>54</v>
      </c>
      <c r="C35" s="14" t="s">
        <v>11</v>
      </c>
      <c r="D35" s="4">
        <v>45</v>
      </c>
      <c r="E35" s="4">
        <v>44.94</v>
      </c>
      <c r="F35" s="12">
        <v>0</v>
      </c>
      <c r="G35" s="53" t="s">
        <v>157</v>
      </c>
    </row>
    <row r="36" spans="1:7" ht="47.25" x14ac:dyDescent="0.25">
      <c r="A36" s="13" t="s">
        <v>55</v>
      </c>
      <c r="B36" s="10" t="s">
        <v>56</v>
      </c>
      <c r="C36" s="11" t="s">
        <v>11</v>
      </c>
      <c r="D36" s="4">
        <v>2932</v>
      </c>
      <c r="E36" s="8">
        <v>1963.7</v>
      </c>
      <c r="F36" s="12">
        <f t="shared" si="1"/>
        <v>-33.025238744884035</v>
      </c>
      <c r="G36" s="53" t="s">
        <v>155</v>
      </c>
    </row>
    <row r="37" spans="1:7" ht="24.75" x14ac:dyDescent="0.25">
      <c r="A37" s="9" t="s">
        <v>57</v>
      </c>
      <c r="B37" s="10" t="s">
        <v>58</v>
      </c>
      <c r="C37" s="14" t="s">
        <v>11</v>
      </c>
      <c r="D37" s="4">
        <v>1182</v>
      </c>
      <c r="E37" s="4">
        <f>640+122+33.2</f>
        <v>795.2</v>
      </c>
      <c r="F37" s="12">
        <f t="shared" si="1"/>
        <v>-32.724196277495764</v>
      </c>
      <c r="G37" s="52" t="s">
        <v>155</v>
      </c>
    </row>
    <row r="38" spans="1:7" ht="31.5" x14ac:dyDescent="0.25">
      <c r="A38" s="13" t="s">
        <v>59</v>
      </c>
      <c r="B38" s="43" t="s">
        <v>60</v>
      </c>
      <c r="C38" s="44" t="s">
        <v>11</v>
      </c>
      <c r="D38" s="4">
        <v>2196</v>
      </c>
      <c r="E38" s="4">
        <v>1691.9169999999999</v>
      </c>
      <c r="F38" s="12">
        <f t="shared" si="1"/>
        <v>-22.954599271402557</v>
      </c>
      <c r="G38" s="52" t="s">
        <v>155</v>
      </c>
    </row>
    <row r="39" spans="1:7" ht="30" customHeight="1" x14ac:dyDescent="0.25">
      <c r="A39" s="9" t="s">
        <v>61</v>
      </c>
      <c r="B39" s="27" t="s">
        <v>62</v>
      </c>
      <c r="C39" s="14" t="s">
        <v>11</v>
      </c>
      <c r="D39" s="4">
        <v>551</v>
      </c>
      <c r="E39" s="4">
        <v>240.12299999999999</v>
      </c>
      <c r="F39" s="12">
        <f t="shared" si="1"/>
        <v>-56.420508166969149</v>
      </c>
      <c r="G39" s="52" t="s">
        <v>155</v>
      </c>
    </row>
    <row r="40" spans="1:7" ht="48" customHeight="1" x14ac:dyDescent="0.25">
      <c r="A40" s="13" t="s">
        <v>63</v>
      </c>
      <c r="B40" s="10" t="s">
        <v>64</v>
      </c>
      <c r="C40" s="11" t="s">
        <v>11</v>
      </c>
      <c r="D40" s="4">
        <v>350</v>
      </c>
      <c r="E40" s="4">
        <v>350</v>
      </c>
      <c r="F40" s="12">
        <f t="shared" si="1"/>
        <v>0</v>
      </c>
      <c r="G40" s="53" t="s">
        <v>157</v>
      </c>
    </row>
    <row r="41" spans="1:7" x14ac:dyDescent="0.25">
      <c r="A41" s="40">
        <v>6</v>
      </c>
      <c r="B41" s="35" t="s">
        <v>65</v>
      </c>
      <c r="C41" s="14" t="s">
        <v>11</v>
      </c>
      <c r="D41" s="15">
        <f>D43+D44+D45+D46+D47+D48</f>
        <v>38804</v>
      </c>
      <c r="E41" s="15">
        <f>E43+E44+E45+E46+E47+E48</f>
        <v>20300.875999999997</v>
      </c>
      <c r="F41" s="12">
        <f t="shared" si="1"/>
        <v>-47.683548087826011</v>
      </c>
      <c r="G41" s="10"/>
    </row>
    <row r="42" spans="1:7" x14ac:dyDescent="0.25">
      <c r="A42" s="55"/>
      <c r="B42" s="36" t="s">
        <v>7</v>
      </c>
      <c r="C42" s="39"/>
      <c r="D42" s="45"/>
      <c r="E42" s="3"/>
      <c r="F42" s="12"/>
      <c r="G42" s="10"/>
    </row>
    <row r="43" spans="1:7" ht="24.75" x14ac:dyDescent="0.25">
      <c r="A43" s="13" t="s">
        <v>66</v>
      </c>
      <c r="B43" s="10" t="s">
        <v>67</v>
      </c>
      <c r="C43" s="14" t="s">
        <v>11</v>
      </c>
      <c r="D43" s="4">
        <v>12550</v>
      </c>
      <c r="E43" s="4">
        <v>7503.241</v>
      </c>
      <c r="F43" s="12">
        <f t="shared" ref="F43:F50" si="2">E43/D43*100-100</f>
        <v>-40.213219123505972</v>
      </c>
      <c r="G43" s="52" t="s">
        <v>155</v>
      </c>
    </row>
    <row r="44" spans="1:7" ht="24.75" x14ac:dyDescent="0.25">
      <c r="A44" s="13" t="s">
        <v>68</v>
      </c>
      <c r="B44" s="27" t="s">
        <v>69</v>
      </c>
      <c r="C44" s="14" t="s">
        <v>11</v>
      </c>
      <c r="D44" s="4">
        <v>16768</v>
      </c>
      <c r="E44" s="4">
        <v>8337.02</v>
      </c>
      <c r="F44" s="12">
        <f t="shared" si="2"/>
        <v>-50.280176526717554</v>
      </c>
      <c r="G44" s="52" t="s">
        <v>155</v>
      </c>
    </row>
    <row r="45" spans="1:7" ht="24.75" x14ac:dyDescent="0.25">
      <c r="A45" s="13" t="s">
        <v>70</v>
      </c>
      <c r="B45" s="27" t="s">
        <v>71</v>
      </c>
      <c r="C45" s="14" t="s">
        <v>11</v>
      </c>
      <c r="D45" s="4">
        <v>3623</v>
      </c>
      <c r="E45" s="8">
        <v>2768.2170000000001</v>
      </c>
      <c r="F45" s="12">
        <f t="shared" si="2"/>
        <v>-23.593237648357714</v>
      </c>
      <c r="G45" s="52" t="s">
        <v>155</v>
      </c>
    </row>
    <row r="46" spans="1:7" ht="24.75" x14ac:dyDescent="0.25">
      <c r="A46" s="13" t="s">
        <v>72</v>
      </c>
      <c r="B46" s="19" t="s">
        <v>73</v>
      </c>
      <c r="C46" s="11" t="s">
        <v>11</v>
      </c>
      <c r="D46" s="4">
        <v>2044</v>
      </c>
      <c r="E46" s="4">
        <f>299.61+138.829+351.695+47.649</f>
        <v>837.78300000000002</v>
      </c>
      <c r="F46" s="12">
        <f t="shared" si="2"/>
        <v>-59.012573385518593</v>
      </c>
      <c r="G46" s="52" t="s">
        <v>155</v>
      </c>
    </row>
    <row r="47" spans="1:7" ht="24.75" x14ac:dyDescent="0.25">
      <c r="A47" s="13" t="s">
        <v>74</v>
      </c>
      <c r="B47" s="10" t="s">
        <v>75</v>
      </c>
      <c r="C47" s="14" t="s">
        <v>11</v>
      </c>
      <c r="D47" s="4">
        <v>1704</v>
      </c>
      <c r="E47" s="4">
        <v>617.51099999999997</v>
      </c>
      <c r="F47" s="12">
        <f t="shared" si="2"/>
        <v>-63.761091549295777</v>
      </c>
      <c r="G47" s="52" t="s">
        <v>155</v>
      </c>
    </row>
    <row r="48" spans="1:7" ht="29.25" customHeight="1" x14ac:dyDescent="0.25">
      <c r="A48" s="13" t="s">
        <v>76</v>
      </c>
      <c r="B48" s="27" t="s">
        <v>77</v>
      </c>
      <c r="C48" s="14" t="s">
        <v>11</v>
      </c>
      <c r="D48" s="4">
        <v>2115</v>
      </c>
      <c r="E48" s="4">
        <v>237.10400000000001</v>
      </c>
      <c r="F48" s="12">
        <f t="shared" si="2"/>
        <v>-88.789408983451537</v>
      </c>
      <c r="G48" s="52" t="s">
        <v>155</v>
      </c>
    </row>
    <row r="49" spans="1:7" x14ac:dyDescent="0.25">
      <c r="A49" s="40" t="s">
        <v>78</v>
      </c>
      <c r="B49" s="35" t="s">
        <v>79</v>
      </c>
      <c r="C49" s="14" t="s">
        <v>11</v>
      </c>
      <c r="D49" s="15">
        <f>D50</f>
        <v>948693</v>
      </c>
      <c r="E49" s="15">
        <f>E50+E79</f>
        <v>461812.10969999991</v>
      </c>
      <c r="F49" s="12">
        <f t="shared" si="2"/>
        <v>-51.321227235786509</v>
      </c>
      <c r="G49" s="10"/>
    </row>
    <row r="50" spans="1:7" ht="31.5" x14ac:dyDescent="0.25">
      <c r="A50" s="13">
        <v>7</v>
      </c>
      <c r="B50" s="35" t="s">
        <v>80</v>
      </c>
      <c r="C50" s="11" t="s">
        <v>11</v>
      </c>
      <c r="D50" s="2">
        <f>D52+D57+D58+D59+D60+D61+D62+D63+D64+D65+D79</f>
        <v>948693</v>
      </c>
      <c r="E50" s="2">
        <f>E52+E57+E58+E59+E60+E61+E62+E63+E64+E65</f>
        <v>459234.84669999994</v>
      </c>
      <c r="F50" s="12">
        <f t="shared" si="2"/>
        <v>-51.592891831182484</v>
      </c>
      <c r="G50" s="10"/>
    </row>
    <row r="51" spans="1:7" x14ac:dyDescent="0.25">
      <c r="A51" s="55"/>
      <c r="B51" s="36" t="s">
        <v>7</v>
      </c>
      <c r="C51" s="39"/>
      <c r="D51" s="45"/>
      <c r="E51" s="16"/>
      <c r="F51" s="12"/>
      <c r="G51" s="10"/>
    </row>
    <row r="52" spans="1:7" x14ac:dyDescent="0.25">
      <c r="A52" s="13" t="s">
        <v>81</v>
      </c>
      <c r="B52" s="27" t="s">
        <v>17</v>
      </c>
      <c r="C52" s="14" t="s">
        <v>11</v>
      </c>
      <c r="D52" s="4">
        <f>D54+D55+D56</f>
        <v>140814</v>
      </c>
      <c r="E52" s="4">
        <f>E54+E55+E56</f>
        <v>76327.481700000004</v>
      </c>
      <c r="F52" s="12">
        <f>E52/D52*100-100</f>
        <v>-45.795530487025438</v>
      </c>
      <c r="G52" s="10"/>
    </row>
    <row r="53" spans="1:7" x14ac:dyDescent="0.25">
      <c r="A53" s="55"/>
      <c r="B53" s="36" t="s">
        <v>7</v>
      </c>
      <c r="C53" s="39"/>
      <c r="D53" s="4"/>
      <c r="E53" s="3"/>
      <c r="F53" s="12"/>
      <c r="G53" s="10"/>
    </row>
    <row r="54" spans="1:7" ht="31.5" customHeight="1" x14ac:dyDescent="0.25">
      <c r="A54" s="13" t="s">
        <v>82</v>
      </c>
      <c r="B54" s="27" t="s">
        <v>83</v>
      </c>
      <c r="C54" s="14" t="s">
        <v>11</v>
      </c>
      <c r="D54" s="4">
        <v>127537</v>
      </c>
      <c r="E54" s="4">
        <v>68870.3</v>
      </c>
      <c r="F54" s="12">
        <f t="shared" ref="F54:F65" si="3">E54/D54*100-100</f>
        <v>-45.999749092420238</v>
      </c>
      <c r="G54" s="63" t="s">
        <v>155</v>
      </c>
    </row>
    <row r="55" spans="1:7" ht="31.5" x14ac:dyDescent="0.25">
      <c r="A55" s="13" t="s">
        <v>84</v>
      </c>
      <c r="B55" s="27" t="s">
        <v>21</v>
      </c>
      <c r="C55" s="14" t="s">
        <v>11</v>
      </c>
      <c r="D55" s="4">
        <v>12626</v>
      </c>
      <c r="E55" s="4">
        <f>E54*0.099</f>
        <v>6818.1597000000002</v>
      </c>
      <c r="F55" s="12">
        <f t="shared" si="3"/>
        <v>-45.999051956280688</v>
      </c>
      <c r="G55" s="64"/>
    </row>
    <row r="56" spans="1:7" ht="31.5" x14ac:dyDescent="0.25">
      <c r="A56" s="13" t="s">
        <v>85</v>
      </c>
      <c r="B56" s="19" t="s">
        <v>25</v>
      </c>
      <c r="C56" s="14" t="s">
        <v>11</v>
      </c>
      <c r="D56" s="4">
        <v>651</v>
      </c>
      <c r="E56" s="17">
        <v>639.02200000000005</v>
      </c>
      <c r="F56" s="12">
        <f t="shared" si="3"/>
        <v>-1.8399385560675796</v>
      </c>
      <c r="G56" s="53" t="s">
        <v>159</v>
      </c>
    </row>
    <row r="57" spans="1:7" ht="24.75" x14ac:dyDescent="0.25">
      <c r="A57" s="13" t="s">
        <v>86</v>
      </c>
      <c r="B57" s="19" t="s">
        <v>26</v>
      </c>
      <c r="C57" s="14" t="s">
        <v>11</v>
      </c>
      <c r="D57" s="4">
        <v>22155</v>
      </c>
      <c r="E57" s="17">
        <v>11018.302</v>
      </c>
      <c r="F57" s="12">
        <f t="shared" si="3"/>
        <v>-50.267199277815394</v>
      </c>
      <c r="G57" s="52" t="s">
        <v>155</v>
      </c>
    </row>
    <row r="58" spans="1:7" ht="24.75" x14ac:dyDescent="0.25">
      <c r="A58" s="13" t="s">
        <v>87</v>
      </c>
      <c r="B58" s="10" t="s">
        <v>88</v>
      </c>
      <c r="C58" s="14" t="s">
        <v>11</v>
      </c>
      <c r="D58" s="4">
        <v>732693</v>
      </c>
      <c r="E58" s="46">
        <f>653.114+35.564+339603.49+1638.035+824.97+97.851+351.767</f>
        <v>343204.79099999997</v>
      </c>
      <c r="F58" s="12">
        <f t="shared" si="3"/>
        <v>-53.158445488083004</v>
      </c>
      <c r="G58" s="52" t="s">
        <v>155</v>
      </c>
    </row>
    <row r="59" spans="1:7" x14ac:dyDescent="0.25">
      <c r="A59" s="13" t="s">
        <v>89</v>
      </c>
      <c r="B59" s="47" t="s">
        <v>90</v>
      </c>
      <c r="C59" s="14" t="s">
        <v>11</v>
      </c>
      <c r="D59" s="4">
        <v>1430</v>
      </c>
      <c r="E59" s="17">
        <f>115.669+1349.532</f>
        <v>1465.201</v>
      </c>
      <c r="F59" s="12">
        <f t="shared" si="3"/>
        <v>2.4616083916083795</v>
      </c>
      <c r="G59" s="5" t="s">
        <v>91</v>
      </c>
    </row>
    <row r="60" spans="1:7" ht="38.25" customHeight="1" x14ac:dyDescent="0.25">
      <c r="A60" s="13" t="s">
        <v>92</v>
      </c>
      <c r="B60" s="10" t="s">
        <v>93</v>
      </c>
      <c r="C60" s="14" t="s">
        <v>11</v>
      </c>
      <c r="D60" s="4">
        <v>3576</v>
      </c>
      <c r="E60" s="17">
        <f>194.479+65.02+743.791+491.423+444.985</f>
        <v>1939.6980000000003</v>
      </c>
      <c r="F60" s="12">
        <f t="shared" si="3"/>
        <v>-45.757885906040265</v>
      </c>
      <c r="G60" s="53" t="s">
        <v>155</v>
      </c>
    </row>
    <row r="61" spans="1:7" ht="24.75" x14ac:dyDescent="0.25">
      <c r="A61" s="13" t="s">
        <v>94</v>
      </c>
      <c r="B61" s="27" t="s">
        <v>73</v>
      </c>
      <c r="C61" s="11" t="s">
        <v>11</v>
      </c>
      <c r="D61" s="4">
        <v>1251</v>
      </c>
      <c r="E61" s="17">
        <f>224.56+297.547+179.251+47.649</f>
        <v>749.00699999999995</v>
      </c>
      <c r="F61" s="12">
        <f t="shared" si="3"/>
        <v>-40.127338129496401</v>
      </c>
      <c r="G61" s="52" t="s">
        <v>155</v>
      </c>
    </row>
    <row r="62" spans="1:7" ht="24.75" x14ac:dyDescent="0.25">
      <c r="A62" s="13" t="s">
        <v>95</v>
      </c>
      <c r="B62" s="27" t="s">
        <v>41</v>
      </c>
      <c r="C62" s="14" t="s">
        <v>11</v>
      </c>
      <c r="D62" s="4">
        <v>2140</v>
      </c>
      <c r="E62" s="17">
        <v>1104.491</v>
      </c>
      <c r="F62" s="12">
        <f t="shared" si="3"/>
        <v>-48.388271028037387</v>
      </c>
      <c r="G62" s="52" t="s">
        <v>155</v>
      </c>
    </row>
    <row r="63" spans="1:7" ht="40.5" customHeight="1" x14ac:dyDescent="0.25">
      <c r="A63" s="31" t="s">
        <v>96</v>
      </c>
      <c r="B63" s="48" t="s">
        <v>97</v>
      </c>
      <c r="C63" s="11" t="s">
        <v>11</v>
      </c>
      <c r="D63" s="4">
        <v>2342</v>
      </c>
      <c r="E63" s="17">
        <f>320.732+103.9+1517.1</f>
        <v>1941.732</v>
      </c>
      <c r="F63" s="12">
        <f t="shared" si="3"/>
        <v>-17.09086251067464</v>
      </c>
      <c r="G63" s="53" t="s">
        <v>155</v>
      </c>
    </row>
    <row r="64" spans="1:7" ht="24.75" x14ac:dyDescent="0.25">
      <c r="A64" s="13" t="s">
        <v>98</v>
      </c>
      <c r="B64" s="27" t="s">
        <v>99</v>
      </c>
      <c r="C64" s="14" t="s">
        <v>11</v>
      </c>
      <c r="D64" s="4">
        <v>3453</v>
      </c>
      <c r="E64" s="17">
        <v>1791.549</v>
      </c>
      <c r="F64" s="12">
        <f t="shared" si="3"/>
        <v>-48.11615986099045</v>
      </c>
      <c r="G64" s="52" t="s">
        <v>155</v>
      </c>
    </row>
    <row r="65" spans="1:7" x14ac:dyDescent="0.25">
      <c r="A65" s="13" t="s">
        <v>100</v>
      </c>
      <c r="B65" s="19" t="s">
        <v>101</v>
      </c>
      <c r="C65" s="14" t="s">
        <v>11</v>
      </c>
      <c r="D65" s="4">
        <f t="shared" ref="D65" si="4">D67+D68+D69+D70+D71+D72+D73+D74+D75+D76+D77+D78</f>
        <v>36648</v>
      </c>
      <c r="E65" s="4">
        <f>E67+E68+E69+E70+E71+E72+E73+E74+E75+E76+E77+E78</f>
        <v>19692.593999999997</v>
      </c>
      <c r="F65" s="12">
        <f t="shared" si="3"/>
        <v>-46.265569744597258</v>
      </c>
      <c r="G65" s="10"/>
    </row>
    <row r="66" spans="1:7" x14ac:dyDescent="0.25">
      <c r="A66" s="55"/>
      <c r="B66" s="36" t="s">
        <v>7</v>
      </c>
      <c r="C66" s="14" t="s">
        <v>11</v>
      </c>
      <c r="D66" s="4"/>
      <c r="E66" s="17"/>
      <c r="F66" s="12"/>
      <c r="G66" s="10"/>
    </row>
    <row r="67" spans="1:7" ht="24.75" x14ac:dyDescent="0.25">
      <c r="A67" s="13" t="s">
        <v>102</v>
      </c>
      <c r="B67" s="10" t="s">
        <v>103</v>
      </c>
      <c r="C67" s="14" t="s">
        <v>11</v>
      </c>
      <c r="D67" s="4">
        <v>15972</v>
      </c>
      <c r="E67" s="17">
        <v>8549.0300000000007</v>
      </c>
      <c r="F67" s="12">
        <f t="shared" ref="F67:F86" si="5">E67/D67*100-100</f>
        <v>-46.474893563736529</v>
      </c>
      <c r="G67" s="52" t="s">
        <v>155</v>
      </c>
    </row>
    <row r="68" spans="1:7" ht="38.25" customHeight="1" x14ac:dyDescent="0.25">
      <c r="A68" s="13" t="s">
        <v>104</v>
      </c>
      <c r="B68" s="10" t="s">
        <v>105</v>
      </c>
      <c r="C68" s="11" t="s">
        <v>11</v>
      </c>
      <c r="D68" s="4">
        <v>5381</v>
      </c>
      <c r="E68" s="46">
        <f xml:space="preserve"> 1396.86+2693.699</f>
        <v>4090.5590000000002</v>
      </c>
      <c r="F68" s="12">
        <f t="shared" si="5"/>
        <v>-23.981434677569226</v>
      </c>
      <c r="G68" s="53" t="s">
        <v>155</v>
      </c>
    </row>
    <row r="69" spans="1:7" ht="23.25" customHeight="1" x14ac:dyDescent="0.25">
      <c r="A69" s="13" t="s">
        <v>106</v>
      </c>
      <c r="B69" s="10" t="s">
        <v>107</v>
      </c>
      <c r="C69" s="14" t="s">
        <v>11</v>
      </c>
      <c r="D69" s="4">
        <v>5304</v>
      </c>
      <c r="E69" s="17">
        <v>2678.5709999999999</v>
      </c>
      <c r="F69" s="12">
        <f t="shared" si="5"/>
        <v>-49.499038461538461</v>
      </c>
      <c r="G69" s="52" t="s">
        <v>155</v>
      </c>
    </row>
    <row r="70" spans="1:7" ht="22.5" customHeight="1" x14ac:dyDescent="0.25">
      <c r="A70" s="13" t="s">
        <v>108</v>
      </c>
      <c r="B70" s="10" t="s">
        <v>75</v>
      </c>
      <c r="C70" s="14" t="s">
        <v>11</v>
      </c>
      <c r="D70" s="4">
        <v>1103</v>
      </c>
      <c r="E70" s="17">
        <v>480.28699999999998</v>
      </c>
      <c r="F70" s="12">
        <f t="shared" si="5"/>
        <v>-56.456300997280145</v>
      </c>
      <c r="G70" s="52" t="s">
        <v>155</v>
      </c>
    </row>
    <row r="71" spans="1:7" ht="26.25" customHeight="1" x14ac:dyDescent="0.25">
      <c r="A71" s="13" t="s">
        <v>109</v>
      </c>
      <c r="B71" s="10" t="s">
        <v>110</v>
      </c>
      <c r="C71" s="14" t="s">
        <v>11</v>
      </c>
      <c r="D71" s="4">
        <v>313</v>
      </c>
      <c r="E71" s="17">
        <v>129.26400000000001</v>
      </c>
      <c r="F71" s="12">
        <f t="shared" si="5"/>
        <v>-58.701597444089451</v>
      </c>
      <c r="G71" s="52" t="s">
        <v>155</v>
      </c>
    </row>
    <row r="72" spans="1:7" ht="24.75" x14ac:dyDescent="0.25">
      <c r="A72" s="13" t="s">
        <v>111</v>
      </c>
      <c r="B72" s="10" t="s">
        <v>71</v>
      </c>
      <c r="C72" s="11" t="s">
        <v>11</v>
      </c>
      <c r="D72" s="4">
        <v>930</v>
      </c>
      <c r="E72" s="17">
        <v>629.34900000000005</v>
      </c>
      <c r="F72" s="12">
        <f t="shared" si="5"/>
        <v>-32.328064516129032</v>
      </c>
      <c r="G72" s="52" t="s">
        <v>155</v>
      </c>
    </row>
    <row r="73" spans="1:7" ht="24.75" x14ac:dyDescent="0.25">
      <c r="A73" s="13" t="s">
        <v>112</v>
      </c>
      <c r="B73" s="10" t="s">
        <v>113</v>
      </c>
      <c r="C73" s="14" t="s">
        <v>11</v>
      </c>
      <c r="D73" s="4">
        <v>231</v>
      </c>
      <c r="E73" s="17">
        <v>102</v>
      </c>
      <c r="F73" s="12">
        <f t="shared" si="5"/>
        <v>-55.844155844155843</v>
      </c>
      <c r="G73" s="52" t="s">
        <v>155</v>
      </c>
    </row>
    <row r="74" spans="1:7" ht="24.75" x14ac:dyDescent="0.25">
      <c r="A74" s="13" t="s">
        <v>114</v>
      </c>
      <c r="B74" s="27" t="s">
        <v>69</v>
      </c>
      <c r="C74" s="14" t="s">
        <v>11</v>
      </c>
      <c r="D74" s="4">
        <v>1499</v>
      </c>
      <c r="E74" s="17">
        <v>749.43700000000001</v>
      </c>
      <c r="F74" s="12">
        <f t="shared" si="5"/>
        <v>-50.004202801867912</v>
      </c>
      <c r="G74" s="52" t="s">
        <v>155</v>
      </c>
    </row>
    <row r="75" spans="1:7" ht="24.75" x14ac:dyDescent="0.25">
      <c r="A75" s="13" t="s">
        <v>115</v>
      </c>
      <c r="B75" s="10" t="s">
        <v>116</v>
      </c>
      <c r="C75" s="14" t="s">
        <v>11</v>
      </c>
      <c r="D75" s="4">
        <v>365</v>
      </c>
      <c r="E75" s="17">
        <v>153.489</v>
      </c>
      <c r="F75" s="12">
        <f t="shared" si="5"/>
        <v>-57.948219178082191</v>
      </c>
      <c r="G75" s="52" t="s">
        <v>155</v>
      </c>
    </row>
    <row r="76" spans="1:7" ht="24" x14ac:dyDescent="0.25">
      <c r="A76" s="13" t="s">
        <v>117</v>
      </c>
      <c r="B76" s="10" t="s">
        <v>118</v>
      </c>
      <c r="C76" s="14" t="s">
        <v>11</v>
      </c>
      <c r="D76" s="4">
        <v>4846</v>
      </c>
      <c r="E76" s="17">
        <f>1496.235+327.848+27.36</f>
        <v>1851.4429999999998</v>
      </c>
      <c r="F76" s="12">
        <f t="shared" si="5"/>
        <v>-61.794407758976483</v>
      </c>
      <c r="G76" s="53" t="s">
        <v>155</v>
      </c>
    </row>
    <row r="77" spans="1:7" ht="24.75" x14ac:dyDescent="0.25">
      <c r="A77" s="13" t="s">
        <v>119</v>
      </c>
      <c r="B77" s="10" t="s">
        <v>120</v>
      </c>
      <c r="C77" s="14" t="s">
        <v>11</v>
      </c>
      <c r="D77" s="4">
        <v>603</v>
      </c>
      <c r="E77" s="17">
        <v>265.65499999999997</v>
      </c>
      <c r="F77" s="12">
        <f t="shared" si="5"/>
        <v>-55.94444444444445</v>
      </c>
      <c r="G77" s="52" t="s">
        <v>155</v>
      </c>
    </row>
    <row r="78" spans="1:7" ht="24.75" x14ac:dyDescent="0.25">
      <c r="A78" s="13" t="s">
        <v>121</v>
      </c>
      <c r="B78" s="10" t="s">
        <v>122</v>
      </c>
      <c r="C78" s="14" t="s">
        <v>11</v>
      </c>
      <c r="D78" s="4">
        <v>101</v>
      </c>
      <c r="E78" s="17">
        <f>13.51</f>
        <v>13.51</v>
      </c>
      <c r="F78" s="12">
        <f t="shared" si="5"/>
        <v>-86.623762376237622</v>
      </c>
      <c r="G78" s="52" t="s">
        <v>155</v>
      </c>
    </row>
    <row r="79" spans="1:7" ht="104.25" customHeight="1" x14ac:dyDescent="0.25">
      <c r="A79" s="13" t="s">
        <v>123</v>
      </c>
      <c r="B79" s="10" t="s">
        <v>124</v>
      </c>
      <c r="C79" s="14"/>
      <c r="D79" s="4">
        <v>2191</v>
      </c>
      <c r="E79" s="46">
        <v>2577.2629999999999</v>
      </c>
      <c r="F79" s="12">
        <f t="shared" si="5"/>
        <v>17.629529895025115</v>
      </c>
      <c r="G79" s="60" t="s">
        <v>161</v>
      </c>
    </row>
    <row r="80" spans="1:7" ht="24.75" x14ac:dyDescent="0.25">
      <c r="A80" s="40" t="s">
        <v>125</v>
      </c>
      <c r="B80" s="35" t="s">
        <v>126</v>
      </c>
      <c r="C80" s="14" t="s">
        <v>11</v>
      </c>
      <c r="D80" s="18">
        <f>D5+D49+D86</f>
        <v>5898923.5204566</v>
      </c>
      <c r="E80" s="18">
        <f>E5+E49+E86</f>
        <v>2938037.2966</v>
      </c>
      <c r="F80" s="12">
        <f t="shared" si="5"/>
        <v>-50.193670312705045</v>
      </c>
      <c r="G80" s="52" t="s">
        <v>155</v>
      </c>
    </row>
    <row r="81" spans="1:7" ht="24.75" x14ac:dyDescent="0.25">
      <c r="A81" s="13" t="s">
        <v>127</v>
      </c>
      <c r="B81" s="19" t="s">
        <v>128</v>
      </c>
      <c r="C81" s="14" t="s">
        <v>11</v>
      </c>
      <c r="D81" s="20">
        <v>10000</v>
      </c>
      <c r="E81" s="21">
        <f>E82-E80</f>
        <v>-212445.76860000007</v>
      </c>
      <c r="F81" s="12">
        <f t="shared" si="5"/>
        <v>-2224.4576860000006</v>
      </c>
      <c r="G81" s="52" t="s">
        <v>155</v>
      </c>
    </row>
    <row r="82" spans="1:7" ht="24.75" customHeight="1" x14ac:dyDescent="0.25">
      <c r="A82" s="40" t="s">
        <v>129</v>
      </c>
      <c r="B82" s="35" t="s">
        <v>130</v>
      </c>
      <c r="C82" s="14" t="s">
        <v>11</v>
      </c>
      <c r="D82" s="18">
        <f>D80+D81</f>
        <v>5908923.5204566</v>
      </c>
      <c r="E82" s="2">
        <v>2725591.5279999999</v>
      </c>
      <c r="F82" s="12">
        <f t="shared" si="5"/>
        <v>-53.873298265512403</v>
      </c>
      <c r="G82" s="65" t="s">
        <v>155</v>
      </c>
    </row>
    <row r="83" spans="1:7" ht="24.75" customHeight="1" x14ac:dyDescent="0.25">
      <c r="A83" s="40" t="s">
        <v>131</v>
      </c>
      <c r="B83" s="35" t="s">
        <v>132</v>
      </c>
      <c r="C83" s="49" t="s">
        <v>133</v>
      </c>
      <c r="D83" s="2">
        <v>5222720</v>
      </c>
      <c r="E83" s="2">
        <v>2409062</v>
      </c>
      <c r="F83" s="12">
        <f t="shared" si="5"/>
        <v>-53.873422278046689</v>
      </c>
      <c r="G83" s="66"/>
    </row>
    <row r="84" spans="1:7" x14ac:dyDescent="0.25">
      <c r="A84" s="67" t="s">
        <v>134</v>
      </c>
      <c r="B84" s="70" t="s">
        <v>135</v>
      </c>
      <c r="C84" s="49" t="s">
        <v>136</v>
      </c>
      <c r="D84" s="23">
        <v>13.76</v>
      </c>
      <c r="E84" s="23">
        <v>13.76</v>
      </c>
      <c r="F84" s="12">
        <f t="shared" si="5"/>
        <v>0</v>
      </c>
      <c r="G84" s="10"/>
    </row>
    <row r="85" spans="1:7" x14ac:dyDescent="0.25">
      <c r="A85" s="68"/>
      <c r="B85" s="71"/>
      <c r="C85" s="23" t="s">
        <v>133</v>
      </c>
      <c r="D85" s="2">
        <v>838200</v>
      </c>
      <c r="E85" s="2">
        <v>380925</v>
      </c>
      <c r="F85" s="12">
        <f t="shared" si="5"/>
        <v>-54.554402290622761</v>
      </c>
      <c r="G85" s="73" t="s">
        <v>155</v>
      </c>
    </row>
    <row r="86" spans="1:7" ht="36" customHeight="1" x14ac:dyDescent="0.25">
      <c r="A86" s="69"/>
      <c r="B86" s="72"/>
      <c r="C86" s="49" t="s">
        <v>4</v>
      </c>
      <c r="D86" s="2">
        <v>1305056.84748</v>
      </c>
      <c r="E86" s="2">
        <f>580389.025+46263.914</f>
        <v>626652.93900000001</v>
      </c>
      <c r="F86" s="12">
        <f t="shared" si="5"/>
        <v>-51.982709396143491</v>
      </c>
      <c r="G86" s="74"/>
    </row>
    <row r="87" spans="1:7" ht="31.5" x14ac:dyDescent="0.25">
      <c r="A87" s="40" t="s">
        <v>137</v>
      </c>
      <c r="B87" s="41" t="s">
        <v>138</v>
      </c>
      <c r="C87" s="50" t="s">
        <v>139</v>
      </c>
      <c r="D87" s="51">
        <f>D82/D83*1000</f>
        <v>1131.3881503233181</v>
      </c>
      <c r="E87" s="57">
        <v>1131.3900000000001</v>
      </c>
      <c r="F87" s="12"/>
      <c r="G87" s="10"/>
    </row>
    <row r="88" spans="1:7" x14ac:dyDescent="0.25">
      <c r="A88" s="55"/>
      <c r="B88" s="19" t="s">
        <v>140</v>
      </c>
      <c r="C88" s="50"/>
      <c r="D88" s="50"/>
      <c r="E88" s="3"/>
      <c r="F88" s="3"/>
      <c r="G88" s="3"/>
    </row>
    <row r="89" spans="1:7" x14ac:dyDescent="0.25">
      <c r="A89" s="13">
        <v>8</v>
      </c>
      <c r="B89" s="27" t="s">
        <v>141</v>
      </c>
      <c r="C89" s="50" t="s">
        <v>142</v>
      </c>
      <c r="D89" s="38">
        <v>777</v>
      </c>
      <c r="E89" s="7">
        <v>680</v>
      </c>
      <c r="F89" s="12">
        <f>E89/D89*100-100</f>
        <v>-12.483912483912491</v>
      </c>
      <c r="G89" s="3"/>
    </row>
    <row r="90" spans="1:7" x14ac:dyDescent="0.25">
      <c r="A90" s="55"/>
      <c r="B90" s="36" t="s">
        <v>7</v>
      </c>
      <c r="C90" s="50"/>
      <c r="D90" s="38"/>
      <c r="E90" s="7"/>
      <c r="F90" s="3"/>
      <c r="G90" s="3"/>
    </row>
    <row r="91" spans="1:7" x14ac:dyDescent="0.25">
      <c r="A91" s="13" t="s">
        <v>143</v>
      </c>
      <c r="B91" s="19" t="s">
        <v>144</v>
      </c>
      <c r="C91" s="14" t="s">
        <v>11</v>
      </c>
      <c r="D91" s="38">
        <v>724</v>
      </c>
      <c r="E91" s="7">
        <v>634</v>
      </c>
      <c r="F91" s="12">
        <f t="shared" ref="F91:F93" si="6">E91/D91*100-100</f>
        <v>-12.430939226519328</v>
      </c>
      <c r="G91" s="3"/>
    </row>
    <row r="92" spans="1:7" x14ac:dyDescent="0.25">
      <c r="A92" s="13" t="s">
        <v>145</v>
      </c>
      <c r="B92" s="19" t="s">
        <v>146</v>
      </c>
      <c r="C92" s="14" t="s">
        <v>11</v>
      </c>
      <c r="D92" s="38">
        <v>53</v>
      </c>
      <c r="E92" s="7">
        <v>46</v>
      </c>
      <c r="F92" s="12">
        <f t="shared" si="6"/>
        <v>-13.20754716981132</v>
      </c>
      <c r="G92" s="3"/>
    </row>
    <row r="93" spans="1:7" ht="24.75" x14ac:dyDescent="0.25">
      <c r="A93" s="13">
        <v>9</v>
      </c>
      <c r="B93" s="27" t="s">
        <v>147</v>
      </c>
      <c r="C93" s="50" t="s">
        <v>148</v>
      </c>
      <c r="D93" s="28">
        <v>149696</v>
      </c>
      <c r="E93" s="28">
        <f>(E14+E54)/6/E89*1000</f>
        <v>176682.45098039217</v>
      </c>
      <c r="F93" s="12">
        <f t="shared" si="6"/>
        <v>18.027503059795976</v>
      </c>
      <c r="G93" s="52" t="s">
        <v>155</v>
      </c>
    </row>
    <row r="94" spans="1:7" x14ac:dyDescent="0.25">
      <c r="A94" s="55"/>
      <c r="B94" s="36" t="s">
        <v>7</v>
      </c>
      <c r="C94" s="39"/>
      <c r="D94" s="38"/>
      <c r="E94" s="3"/>
      <c r="F94" s="3"/>
      <c r="G94" s="3"/>
    </row>
    <row r="95" spans="1:7" ht="24.75" x14ac:dyDescent="0.25">
      <c r="A95" s="13" t="s">
        <v>149</v>
      </c>
      <c r="B95" s="27" t="s">
        <v>150</v>
      </c>
      <c r="C95" s="14" t="s">
        <v>11</v>
      </c>
      <c r="D95" s="28">
        <v>145974</v>
      </c>
      <c r="E95" s="28">
        <f>E14/E91/6*1000</f>
        <v>171396.97686645636</v>
      </c>
      <c r="F95" s="12">
        <f t="shared" ref="F95:F96" si="7">E95/D95*100-100</f>
        <v>17.416099350881908</v>
      </c>
      <c r="G95" s="52" t="s">
        <v>155</v>
      </c>
    </row>
    <row r="96" spans="1:7" ht="24.75" x14ac:dyDescent="0.25">
      <c r="A96" s="13" t="s">
        <v>151</v>
      </c>
      <c r="B96" s="27" t="s">
        <v>152</v>
      </c>
      <c r="C96" s="14" t="s">
        <v>11</v>
      </c>
      <c r="D96" s="28">
        <v>200530</v>
      </c>
      <c r="E96" s="28">
        <f>E54/E92/6*1000</f>
        <v>249530.0724637681</v>
      </c>
      <c r="F96" s="12">
        <f t="shared" si="7"/>
        <v>24.435282732642548</v>
      </c>
      <c r="G96" s="52" t="s">
        <v>155</v>
      </c>
    </row>
    <row r="97" spans="1:7" x14ac:dyDescent="0.25">
      <c r="B97" s="24"/>
      <c r="E97" s="25"/>
      <c r="F97" s="29"/>
      <c r="G97" s="29"/>
    </row>
    <row r="98" spans="1:7" s="26" customFormat="1" x14ac:dyDescent="0.25">
      <c r="A98" s="56"/>
      <c r="B98" s="61"/>
      <c r="C98" s="61"/>
    </row>
    <row r="99" spans="1:7" x14ac:dyDescent="0.25">
      <c r="A99" s="58" t="s">
        <v>160</v>
      </c>
    </row>
  </sheetData>
  <mergeCells count="7">
    <mergeCell ref="B98:C98"/>
    <mergeCell ref="A2:G2"/>
    <mergeCell ref="G54:G55"/>
    <mergeCell ref="G82:G83"/>
    <mergeCell ref="A84:A86"/>
    <mergeCell ref="B84:B86"/>
    <mergeCell ref="G85:G86"/>
  </mergeCells>
  <pageMargins left="0.70866141732283472" right="0.23622047244094491" top="0.31496062992125984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исп ТС нов вар</vt:lpstr>
      <vt:lpstr>'исп ТС нов вар'!_GoBack</vt:lpstr>
      <vt:lpstr>'исп ТС нов вар'!Заголовки_для_печати</vt:lpstr>
      <vt:lpstr>'исп ТС нов вар'!Область_печати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Шолпан</dc:creator>
  <cp:lastModifiedBy>Шолпан</cp:lastModifiedBy>
  <cp:lastPrinted>2018-01-23T10:37:09Z</cp:lastPrinted>
  <dcterms:created xsi:type="dcterms:W3CDTF">2018-01-22T02:20:35Z</dcterms:created>
  <dcterms:modified xsi:type="dcterms:W3CDTF">2018-01-24T07:41:31Z</dcterms:modified>
</cp:coreProperties>
</file>